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bbi\Desktop\Four Pillar Freedom\Excel Charts\Calculators\"/>
    </mc:Choice>
  </mc:AlternateContent>
  <bookViews>
    <workbookView xWindow="0" yWindow="0" windowWidth="20490" windowHeight="7755" activeTab="1"/>
  </bookViews>
  <sheets>
    <sheet name="calculations" sheetId="1" r:id="rId1"/>
    <sheet name="dashboard" sheetId="4" r:id="rId2"/>
  </sheets>
  <definedNames>
    <definedName name="Categories1">OFFSET(calculations!$K$3,,,COUNT(calculations!$L:$L),1)</definedName>
    <definedName name="ChartSeries1">OFFSET(calculations!$L$3,,,COUNT(calculations!$L:$L),1)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H81" i="1"/>
  <c r="H82" i="1"/>
  <c r="H83" i="1"/>
  <c r="H84" i="1"/>
  <c r="H85" i="1"/>
  <c r="H86" i="1"/>
  <c r="H87" i="1"/>
  <c r="H88" i="1"/>
  <c r="H89" i="1"/>
  <c r="H90" i="1"/>
  <c r="H91" i="1"/>
  <c r="H92" i="1"/>
  <c r="J21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3" i="1"/>
  <c r="E3" i="1"/>
  <c r="G3" i="1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3" i="1"/>
  <c r="H3" i="1" l="1"/>
  <c r="L3" i="1"/>
  <c r="L83" i="1"/>
  <c r="L87" i="1"/>
  <c r="L91" i="1"/>
  <c r="L85" i="1"/>
  <c r="L82" i="1"/>
  <c r="L90" i="1"/>
  <c r="L84" i="1"/>
  <c r="L88" i="1"/>
  <c r="L92" i="1"/>
  <c r="L81" i="1"/>
  <c r="L89" i="1"/>
  <c r="L86" i="1"/>
  <c r="K3" i="1"/>
  <c r="K92" i="1"/>
  <c r="K88" i="1"/>
  <c r="K84" i="1"/>
  <c r="K91" i="1"/>
  <c r="K87" i="1"/>
  <c r="K83" i="1"/>
  <c r="K90" i="1"/>
  <c r="K86" i="1"/>
  <c r="K82" i="1"/>
  <c r="K89" i="1"/>
  <c r="K85" i="1"/>
  <c r="K81" i="1"/>
  <c r="I4" i="1"/>
  <c r="E4" i="1"/>
  <c r="E5" i="1" l="1"/>
  <c r="H4" i="1"/>
  <c r="K4" i="1"/>
  <c r="I5" i="1"/>
  <c r="G4" i="1"/>
  <c r="L4" i="1" s="1"/>
  <c r="E6" i="1" l="1"/>
  <c r="H5" i="1"/>
  <c r="I6" i="1"/>
  <c r="K5" i="1"/>
  <c r="G5" i="1"/>
  <c r="E7" i="1" l="1"/>
  <c r="H6" i="1"/>
  <c r="G6" i="1"/>
  <c r="L5" i="1"/>
  <c r="K6" i="1"/>
  <c r="I7" i="1"/>
  <c r="E8" i="1" l="1"/>
  <c r="H7" i="1"/>
  <c r="G7" i="1"/>
  <c r="L6" i="1"/>
  <c r="I8" i="1"/>
  <c r="K7" i="1"/>
  <c r="E9" i="1" l="1"/>
  <c r="H8" i="1"/>
  <c r="G8" i="1"/>
  <c r="L7" i="1"/>
  <c r="I9" i="1"/>
  <c r="K8" i="1"/>
  <c r="E10" i="1" l="1"/>
  <c r="H9" i="1"/>
  <c r="G9" i="1"/>
  <c r="L8" i="1"/>
  <c r="I10" i="1"/>
  <c r="K9" i="1"/>
  <c r="E11" i="1" l="1"/>
  <c r="H10" i="1"/>
  <c r="G10" i="1"/>
  <c r="L9" i="1"/>
  <c r="I11" i="1"/>
  <c r="K10" i="1"/>
  <c r="E12" i="1" l="1"/>
  <c r="H11" i="1"/>
  <c r="G11" i="1"/>
  <c r="L11" i="1" s="1"/>
  <c r="L10" i="1"/>
  <c r="I12" i="1"/>
  <c r="K11" i="1"/>
  <c r="E13" i="1" l="1"/>
  <c r="H12" i="1"/>
  <c r="G12" i="1"/>
  <c r="I13" i="1"/>
  <c r="K12" i="1"/>
  <c r="E14" i="1" l="1"/>
  <c r="H13" i="1"/>
  <c r="G13" i="1"/>
  <c r="L12" i="1"/>
  <c r="I14" i="1"/>
  <c r="K13" i="1"/>
  <c r="E15" i="1" l="1"/>
  <c r="H14" i="1"/>
  <c r="G14" i="1"/>
  <c r="L13" i="1"/>
  <c r="I15" i="1"/>
  <c r="K14" i="1"/>
  <c r="E16" i="1" l="1"/>
  <c r="H15" i="1"/>
  <c r="G15" i="1"/>
  <c r="L14" i="1"/>
  <c r="I16" i="1"/>
  <c r="K15" i="1"/>
  <c r="E17" i="1" l="1"/>
  <c r="H16" i="1"/>
  <c r="G16" i="1"/>
  <c r="L15" i="1"/>
  <c r="I17" i="1"/>
  <c r="K16" i="1"/>
  <c r="E18" i="1" l="1"/>
  <c r="H17" i="1"/>
  <c r="G17" i="1"/>
  <c r="L16" i="1"/>
  <c r="I18" i="1"/>
  <c r="K17" i="1"/>
  <c r="E19" i="1" l="1"/>
  <c r="H18" i="1"/>
  <c r="G18" i="1"/>
  <c r="L17" i="1"/>
  <c r="I19" i="1"/>
  <c r="K18" i="1"/>
  <c r="E20" i="1" l="1"/>
  <c r="H19" i="1"/>
  <c r="G19" i="1"/>
  <c r="L18" i="1"/>
  <c r="I20" i="1"/>
  <c r="K19" i="1"/>
  <c r="E21" i="1" l="1"/>
  <c r="H20" i="1"/>
  <c r="G20" i="1"/>
  <c r="L19" i="1"/>
  <c r="I21" i="1"/>
  <c r="K20" i="1"/>
  <c r="E22" i="1" l="1"/>
  <c r="H21" i="1"/>
  <c r="I22" i="1"/>
  <c r="K21" i="1"/>
  <c r="G21" i="1"/>
  <c r="L20" i="1"/>
  <c r="E23" i="1" l="1"/>
  <c r="H22" i="1"/>
  <c r="G22" i="1"/>
  <c r="L21" i="1"/>
  <c r="I23" i="1"/>
  <c r="K22" i="1"/>
  <c r="E24" i="1" l="1"/>
  <c r="H23" i="1"/>
  <c r="I24" i="1"/>
  <c r="K23" i="1"/>
  <c r="G23" i="1"/>
  <c r="L22" i="1"/>
  <c r="E25" i="1" l="1"/>
  <c r="H24" i="1"/>
  <c r="G24" i="1"/>
  <c r="L23" i="1"/>
  <c r="I25" i="1"/>
  <c r="K24" i="1"/>
  <c r="E26" i="1" l="1"/>
  <c r="H25" i="1"/>
  <c r="I26" i="1"/>
  <c r="K25" i="1"/>
  <c r="G25" i="1"/>
  <c r="L24" i="1"/>
  <c r="E27" i="1" l="1"/>
  <c r="H26" i="1"/>
  <c r="G26" i="1"/>
  <c r="L25" i="1"/>
  <c r="I27" i="1"/>
  <c r="K26" i="1"/>
  <c r="E28" i="1" l="1"/>
  <c r="H27" i="1"/>
  <c r="I28" i="1"/>
  <c r="K27" i="1"/>
  <c r="G27" i="1"/>
  <c r="L26" i="1"/>
  <c r="E29" i="1" l="1"/>
  <c r="H28" i="1"/>
  <c r="G28" i="1"/>
  <c r="L27" i="1"/>
  <c r="I29" i="1"/>
  <c r="K28" i="1"/>
  <c r="E30" i="1" l="1"/>
  <c r="H29" i="1"/>
  <c r="I30" i="1"/>
  <c r="K29" i="1"/>
  <c r="G29" i="1"/>
  <c r="L28" i="1"/>
  <c r="E31" i="1" l="1"/>
  <c r="H30" i="1"/>
  <c r="I31" i="1"/>
  <c r="K30" i="1"/>
  <c r="G30" i="1"/>
  <c r="L29" i="1"/>
  <c r="E32" i="1" l="1"/>
  <c r="H31" i="1"/>
  <c r="G31" i="1"/>
  <c r="L30" i="1"/>
  <c r="I32" i="1"/>
  <c r="K31" i="1"/>
  <c r="E33" i="1" l="1"/>
  <c r="H32" i="1"/>
  <c r="I33" i="1"/>
  <c r="K32" i="1"/>
  <c r="G32" i="1"/>
  <c r="L31" i="1"/>
  <c r="E34" i="1" l="1"/>
  <c r="H33" i="1"/>
  <c r="G33" i="1"/>
  <c r="L32" i="1"/>
  <c r="I34" i="1"/>
  <c r="K33" i="1"/>
  <c r="E35" i="1" l="1"/>
  <c r="H34" i="1"/>
  <c r="I35" i="1"/>
  <c r="K34" i="1"/>
  <c r="G34" i="1"/>
  <c r="L33" i="1"/>
  <c r="E36" i="1" l="1"/>
  <c r="H35" i="1"/>
  <c r="G35" i="1"/>
  <c r="L34" i="1"/>
  <c r="I36" i="1"/>
  <c r="K35" i="1"/>
  <c r="E37" i="1" l="1"/>
  <c r="H36" i="1"/>
  <c r="I37" i="1"/>
  <c r="K36" i="1"/>
  <c r="G36" i="1"/>
  <c r="L35" i="1"/>
  <c r="E38" i="1" l="1"/>
  <c r="H37" i="1"/>
  <c r="G37" i="1"/>
  <c r="L36" i="1"/>
  <c r="I38" i="1"/>
  <c r="K37" i="1"/>
  <c r="E39" i="1" l="1"/>
  <c r="H38" i="1"/>
  <c r="I39" i="1"/>
  <c r="K38" i="1"/>
  <c r="G38" i="1"/>
  <c r="L37" i="1"/>
  <c r="E40" i="1" l="1"/>
  <c r="H39" i="1"/>
  <c r="G39" i="1"/>
  <c r="L38" i="1"/>
  <c r="I40" i="1"/>
  <c r="K39" i="1"/>
  <c r="E41" i="1" l="1"/>
  <c r="H40" i="1"/>
  <c r="I41" i="1"/>
  <c r="K40" i="1"/>
  <c r="G40" i="1"/>
  <c r="L39" i="1"/>
  <c r="E42" i="1" l="1"/>
  <c r="H41" i="1"/>
  <c r="G41" i="1"/>
  <c r="L40" i="1"/>
  <c r="I42" i="1"/>
  <c r="K41" i="1"/>
  <c r="E43" i="1" l="1"/>
  <c r="H42" i="1"/>
  <c r="I43" i="1"/>
  <c r="K42" i="1"/>
  <c r="G42" i="1"/>
  <c r="L41" i="1"/>
  <c r="E44" i="1" l="1"/>
  <c r="H43" i="1"/>
  <c r="G43" i="1"/>
  <c r="L42" i="1"/>
  <c r="I44" i="1"/>
  <c r="K43" i="1"/>
  <c r="E45" i="1" l="1"/>
  <c r="H44" i="1"/>
  <c r="I45" i="1"/>
  <c r="K44" i="1"/>
  <c r="G44" i="1"/>
  <c r="L43" i="1"/>
  <c r="E46" i="1" l="1"/>
  <c r="H45" i="1"/>
  <c r="G45" i="1"/>
  <c r="L44" i="1"/>
  <c r="I46" i="1"/>
  <c r="K45" i="1"/>
  <c r="E47" i="1" l="1"/>
  <c r="H46" i="1"/>
  <c r="I47" i="1"/>
  <c r="K46" i="1"/>
  <c r="G46" i="1"/>
  <c r="L45" i="1"/>
  <c r="E48" i="1" l="1"/>
  <c r="H47" i="1"/>
  <c r="G47" i="1"/>
  <c r="L46" i="1"/>
  <c r="I48" i="1"/>
  <c r="K47" i="1"/>
  <c r="E49" i="1" l="1"/>
  <c r="H48" i="1"/>
  <c r="I49" i="1"/>
  <c r="K48" i="1"/>
  <c r="G48" i="1"/>
  <c r="L47" i="1"/>
  <c r="E50" i="1" l="1"/>
  <c r="H49" i="1"/>
  <c r="G49" i="1"/>
  <c r="L48" i="1"/>
  <c r="I50" i="1"/>
  <c r="K49" i="1"/>
  <c r="E51" i="1" l="1"/>
  <c r="H50" i="1"/>
  <c r="I51" i="1"/>
  <c r="K50" i="1"/>
  <c r="G50" i="1"/>
  <c r="L49" i="1"/>
  <c r="E52" i="1" l="1"/>
  <c r="H51" i="1"/>
  <c r="G51" i="1"/>
  <c r="L50" i="1"/>
  <c r="I52" i="1"/>
  <c r="K51" i="1"/>
  <c r="E53" i="1" l="1"/>
  <c r="H52" i="1"/>
  <c r="I53" i="1"/>
  <c r="K52" i="1"/>
  <c r="G52" i="1"/>
  <c r="L51" i="1"/>
  <c r="E54" i="1" l="1"/>
  <c r="H53" i="1"/>
  <c r="I54" i="1"/>
  <c r="K53" i="1"/>
  <c r="G53" i="1"/>
  <c r="L52" i="1"/>
  <c r="E55" i="1" l="1"/>
  <c r="H54" i="1"/>
  <c r="G54" i="1"/>
  <c r="L53" i="1"/>
  <c r="I55" i="1"/>
  <c r="K54" i="1"/>
  <c r="E56" i="1" l="1"/>
  <c r="H55" i="1"/>
  <c r="I56" i="1"/>
  <c r="K55" i="1"/>
  <c r="G55" i="1"/>
  <c r="L54" i="1"/>
  <c r="E57" i="1" l="1"/>
  <c r="H56" i="1"/>
  <c r="G56" i="1"/>
  <c r="L55" i="1"/>
  <c r="I57" i="1"/>
  <c r="K56" i="1"/>
  <c r="E58" i="1" l="1"/>
  <c r="H57" i="1"/>
  <c r="I58" i="1"/>
  <c r="K57" i="1"/>
  <c r="G57" i="1"/>
  <c r="L56" i="1"/>
  <c r="E59" i="1" l="1"/>
  <c r="H58" i="1"/>
  <c r="G58" i="1"/>
  <c r="L57" i="1"/>
  <c r="I59" i="1"/>
  <c r="K58" i="1"/>
  <c r="E60" i="1" l="1"/>
  <c r="H59" i="1"/>
  <c r="I60" i="1"/>
  <c r="K59" i="1"/>
  <c r="G59" i="1"/>
  <c r="L58" i="1"/>
  <c r="E61" i="1" l="1"/>
  <c r="H60" i="1"/>
  <c r="G60" i="1"/>
  <c r="L59" i="1"/>
  <c r="I61" i="1"/>
  <c r="K60" i="1"/>
  <c r="E62" i="1" l="1"/>
  <c r="H61" i="1"/>
  <c r="I62" i="1"/>
  <c r="K61" i="1"/>
  <c r="G61" i="1"/>
  <c r="L60" i="1"/>
  <c r="E63" i="1" l="1"/>
  <c r="H62" i="1"/>
  <c r="G62" i="1"/>
  <c r="L61" i="1"/>
  <c r="I63" i="1"/>
  <c r="K62" i="1"/>
  <c r="E64" i="1" l="1"/>
  <c r="H63" i="1"/>
  <c r="I64" i="1"/>
  <c r="K63" i="1"/>
  <c r="G63" i="1"/>
  <c r="L62" i="1"/>
  <c r="E65" i="1" l="1"/>
  <c r="H64" i="1"/>
  <c r="G64" i="1"/>
  <c r="L63" i="1"/>
  <c r="I65" i="1"/>
  <c r="K64" i="1"/>
  <c r="E66" i="1" l="1"/>
  <c r="H65" i="1"/>
  <c r="I66" i="1"/>
  <c r="K65" i="1"/>
  <c r="G65" i="1"/>
  <c r="L64" i="1"/>
  <c r="E67" i="1" l="1"/>
  <c r="H66" i="1"/>
  <c r="G66" i="1"/>
  <c r="L65" i="1"/>
  <c r="I67" i="1"/>
  <c r="K66" i="1"/>
  <c r="E68" i="1" l="1"/>
  <c r="H67" i="1"/>
  <c r="I68" i="1"/>
  <c r="K67" i="1"/>
  <c r="G67" i="1"/>
  <c r="L66" i="1"/>
  <c r="E69" i="1" l="1"/>
  <c r="H68" i="1"/>
  <c r="G68" i="1"/>
  <c r="L67" i="1"/>
  <c r="I69" i="1"/>
  <c r="K68" i="1"/>
  <c r="E70" i="1" l="1"/>
  <c r="H69" i="1"/>
  <c r="I70" i="1"/>
  <c r="K69" i="1"/>
  <c r="G69" i="1"/>
  <c r="L68" i="1"/>
  <c r="E71" i="1" l="1"/>
  <c r="H70" i="1"/>
  <c r="G70" i="1"/>
  <c r="L69" i="1"/>
  <c r="I71" i="1"/>
  <c r="K70" i="1"/>
  <c r="E72" i="1" l="1"/>
  <c r="H71" i="1"/>
  <c r="I72" i="1"/>
  <c r="K71" i="1"/>
  <c r="G71" i="1"/>
  <c r="L70" i="1"/>
  <c r="E73" i="1" l="1"/>
  <c r="H72" i="1"/>
  <c r="G72" i="1"/>
  <c r="L71" i="1"/>
  <c r="I73" i="1"/>
  <c r="K72" i="1"/>
  <c r="E74" i="1" l="1"/>
  <c r="H73" i="1"/>
  <c r="I74" i="1"/>
  <c r="K73" i="1"/>
  <c r="G73" i="1"/>
  <c r="L72" i="1"/>
  <c r="E75" i="1" l="1"/>
  <c r="H74" i="1"/>
  <c r="G74" i="1"/>
  <c r="L73" i="1"/>
  <c r="I75" i="1"/>
  <c r="K74" i="1"/>
  <c r="E76" i="1" l="1"/>
  <c r="H75" i="1"/>
  <c r="I76" i="1"/>
  <c r="K75" i="1"/>
  <c r="G75" i="1"/>
  <c r="L74" i="1"/>
  <c r="E77" i="1" l="1"/>
  <c r="H76" i="1"/>
  <c r="G76" i="1"/>
  <c r="L75" i="1"/>
  <c r="I77" i="1"/>
  <c r="K76" i="1"/>
  <c r="E78" i="1" l="1"/>
  <c r="H77" i="1"/>
  <c r="I78" i="1"/>
  <c r="K77" i="1"/>
  <c r="G77" i="1"/>
  <c r="L76" i="1"/>
  <c r="E79" i="1" l="1"/>
  <c r="H78" i="1"/>
  <c r="G78" i="1"/>
  <c r="L77" i="1"/>
  <c r="I79" i="1"/>
  <c r="K78" i="1"/>
  <c r="E80" i="1" l="1"/>
  <c r="H79" i="1"/>
  <c r="I80" i="1"/>
  <c r="K79" i="1"/>
  <c r="G79" i="1"/>
  <c r="L78" i="1"/>
  <c r="E81" i="1" l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H80" i="1"/>
  <c r="G80" i="1"/>
  <c r="L79" i="1"/>
  <c r="I81" i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K80" i="1"/>
  <c r="G81" i="1" l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L80" i="1"/>
  <c r="N6" i="4"/>
  <c r="N7" i="4" s="1"/>
  <c r="N8" i="4" s="1"/>
</calcChain>
</file>

<file path=xl/sharedStrings.xml><?xml version="1.0" encoding="utf-8"?>
<sst xmlns="http://schemas.openxmlformats.org/spreadsheetml/2006/main" count="26" uniqueCount="26">
  <si>
    <t>year</t>
  </si>
  <si>
    <t>sp500_return</t>
  </si>
  <si>
    <t>index</t>
  </si>
  <si>
    <t>First year contribution</t>
  </si>
  <si>
    <t>Annual contribution increase</t>
  </si>
  <si>
    <t>Starting year</t>
  </si>
  <si>
    <t>Years</t>
  </si>
  <si>
    <t>Ending Amount</t>
  </si>
  <si>
    <t>net worth</t>
  </si>
  <si>
    <t>inflation</t>
  </si>
  <si>
    <t>infAdjReturn</t>
  </si>
  <si>
    <t>https://www.usinflationcalculator.com/inflation/consumer-price-index-and-annual-percent-changes-from-1913-to-2008/</t>
  </si>
  <si>
    <t>annual inflation</t>
  </si>
  <si>
    <t>annual sp500 returns</t>
  </si>
  <si>
    <t>http://pages.stern.nyu.edu/~adamodar/New_Home_Page/datafile/histretSP.html</t>
  </si>
  <si>
    <t>% Contributions</t>
  </si>
  <si>
    <t>% Investment Returns</t>
  </si>
  <si>
    <t>contributions_used</t>
  </si>
  <si>
    <t>contribution</t>
  </si>
  <si>
    <t>net_worth_show</t>
  </si>
  <si>
    <t>Data Sources</t>
  </si>
  <si>
    <t>year_used</t>
  </si>
  <si>
    <t>chart_axis</t>
  </si>
  <si>
    <t>chart_numbers</t>
  </si>
  <si>
    <t>Inputs</t>
  </si>
  <si>
    <t>Outputs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</si>
</sst>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9"/>
      <color rgb="FF222222"/>
      <name val="Verdana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B9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0" fillId="0" borderId="0" xfId="0" applyNumberFormat="1"/>
    <xf numFmtId="9" fontId="3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0" fontId="0" fillId="0" borderId="0" xfId="2" applyNumberFormat="1" applyFont="1"/>
    <xf numFmtId="1" fontId="3" fillId="0" borderId="0" xfId="0" applyNumberFormat="1" applyFont="1" applyFill="1" applyBorder="1" applyAlignment="1">
      <alignment horizontal="center"/>
    </xf>
    <xf numFmtId="9" fontId="4" fillId="0" borderId="0" xfId="2" applyFont="1"/>
    <xf numFmtId="9" fontId="4" fillId="0" borderId="0" xfId="0" applyNumberFormat="1" applyFont="1"/>
    <xf numFmtId="0" fontId="5" fillId="0" borderId="0" xfId="0" applyFont="1"/>
    <xf numFmtId="0" fontId="2" fillId="0" borderId="0" xfId="0" applyNumberFormat="1" applyFont="1"/>
    <xf numFmtId="164" fontId="0" fillId="0" borderId="0" xfId="1" applyNumberFormat="1" applyFont="1"/>
    <xf numFmtId="0" fontId="4" fillId="2" borderId="1" xfId="0" applyFont="1" applyFill="1" applyBorder="1" applyAlignment="1">
      <alignment horizontal="center"/>
    </xf>
    <xf numFmtId="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9" fontId="4" fillId="2" borderId="1" xfId="2" applyFont="1" applyFill="1" applyBorder="1" applyAlignment="1">
      <alignment horizontal="center"/>
    </xf>
    <xf numFmtId="9" fontId="4" fillId="2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10" fontId="6" fillId="3" borderId="1" xfId="0" applyNumberFormat="1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2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3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CB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1">
                    <a:lumMod val="50000"/>
                  </a:schemeClr>
                </a:solidFill>
              </a:rPr>
              <a:t>Net Worth</a:t>
            </a:r>
          </a:p>
        </c:rich>
      </c:tx>
      <c:layout>
        <c:manualLayout>
          <c:xMode val="edge"/>
          <c:yMode val="edge"/>
          <c:x val="0.42884702592910096"/>
          <c:y val="3.49961655993208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33618048603031"/>
          <c:y val="0.13267139479905438"/>
          <c:w val="0.86466343768884557"/>
          <c:h val="0.72334170994583125"/>
        </c:manualLayout>
      </c:layout>
      <c:lineChart>
        <c:grouping val="standard"/>
        <c:varyColors val="0"/>
        <c:ser>
          <c:idx val="0"/>
          <c:order val="0"/>
          <c:tx>
            <c:v>ChartSeries1</c:v>
          </c:tx>
          <c:spPr>
            <a:ln w="317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[0]!Categories1</c:f>
              <c:numCache>
                <c:formatCode>General</c:formatCode>
                <c:ptCount val="1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</c:numCache>
            </c:numRef>
          </c:cat>
          <c:val>
            <c:numRef>
              <c:f>[0]!ChartSeries1</c:f>
              <c:numCache>
                <c:formatCode>_("$"* #,##0_);_("$"* \(#,##0\);_("$"* "-"??_);_(@_)</c:formatCode>
                <c:ptCount val="18"/>
                <c:pt idx="0">
                  <c:v>11710.222222222224</c:v>
                </c:pt>
                <c:pt idx="1">
                  <c:v>19173.959391898788</c:v>
                </c:pt>
                <c:pt idx="2">
                  <c:v>34313.852311873328</c:v>
                </c:pt>
                <c:pt idx="3">
                  <c:v>52950.275135207936</c:v>
                </c:pt>
                <c:pt idx="4">
                  <c:v>65155.663555749015</c:v>
                </c:pt>
                <c:pt idx="5">
                  <c:v>96339.353864895762</c:v>
                </c:pt>
                <c:pt idx="6">
                  <c:v>126109.1977253948</c:v>
                </c:pt>
                <c:pt idx="7">
                  <c:v>139454.39191823493</c:v>
                </c:pt>
                <c:pt idx="8">
                  <c:v>168749.68081198409</c:v>
                </c:pt>
                <c:pt idx="9">
                  <c:v>227136.86178187651</c:v>
                </c:pt>
                <c:pt idx="10">
                  <c:v>218664.8498763245</c:v>
                </c:pt>
                <c:pt idx="11">
                  <c:v>291910.47295068961</c:v>
                </c:pt>
                <c:pt idx="12">
                  <c:v>318179.68748731684</c:v>
                </c:pt>
                <c:pt idx="13">
                  <c:v>354555.00919659471</c:v>
                </c:pt>
                <c:pt idx="14">
                  <c:v>362844.07899223524</c:v>
                </c:pt>
                <c:pt idx="15">
                  <c:v>503695.0146138086</c:v>
                </c:pt>
                <c:pt idx="16">
                  <c:v>614496.01060820138</c:v>
                </c:pt>
                <c:pt idx="17">
                  <c:v>822548.08594785375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12-4815-9A24-680D33B8E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124944"/>
        <c:axId val="158125728"/>
      </c:lineChart>
      <c:catAx>
        <c:axId val="15812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25728"/>
        <c:crosses val="autoZero"/>
        <c:auto val="1"/>
        <c:lblAlgn val="ctr"/>
        <c:lblOffset val="100"/>
        <c:noMultiLvlLbl val="0"/>
      </c:catAx>
      <c:valAx>
        <c:axId val="1581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2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8</xdr:row>
      <xdr:rowOff>108583</xdr:rowOff>
    </xdr:from>
    <xdr:to>
      <xdr:col>16</xdr:col>
      <xdr:colOff>417196</xdr:colOff>
      <xdr:row>28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A3708CAC-6D41-4147-B2B7-D66A2FDB02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0.72142</cdr:x>
      <cdr:y>0.80536</cdr:y>
    </cdr:from>
    <cdr:to>
      <cdr:x>0.991</cdr:x>
      <cdr:y>0.8514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13219" y="3073007"/>
          <a:ext cx="1686498" cy="17571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IIII</a:t>
          </a:r>
          <a:r>
            <a:rPr lang="en-US" sz="1100"/>
            <a:t> fourpillarfreedom.com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workbookViewId="0">
      <selection activeCell="K81" sqref="K81"/>
    </sheetView>
  </sheetViews>
  <sheetFormatPr defaultRowHeight="15" x14ac:dyDescent="0.25"/>
  <cols>
    <col min="2" max="2" width="11.7109375" bestFit="1" customWidth="1"/>
    <col min="4" max="4" width="11.140625" bestFit="1" customWidth="1"/>
    <col min="5" max="5" width="13.28515625" style="4" bestFit="1" customWidth="1"/>
    <col min="6" max="6" width="14.28515625" style="4" bestFit="1" customWidth="1"/>
    <col min="7" max="7" width="13.28515625" style="4" bestFit="1" customWidth="1"/>
    <col min="8" max="8" width="16.7109375" bestFit="1" customWidth="1"/>
    <col min="9" max="9" width="10.5703125" bestFit="1" customWidth="1"/>
    <col min="11" max="11" width="10.85546875" customWidth="1"/>
    <col min="12" max="12" width="13.5703125" bestFit="1" customWidth="1"/>
    <col min="13" max="13" width="28.5703125" bestFit="1" customWidth="1"/>
    <col min="14" max="14" width="13.7109375" bestFit="1" customWidth="1"/>
  </cols>
  <sheetData>
    <row r="1" spans="1:14" ht="15.75" x14ac:dyDescent="0.25">
      <c r="F1" s="2"/>
      <c r="K1" s="14"/>
    </row>
    <row r="2" spans="1:14" ht="15.75" x14ac:dyDescent="0.25">
      <c r="A2" t="s">
        <v>0</v>
      </c>
      <c r="B2" t="s">
        <v>1</v>
      </c>
      <c r="C2" t="s">
        <v>9</v>
      </c>
      <c r="D2" t="s">
        <v>10</v>
      </c>
      <c r="E2" s="4" t="s">
        <v>18</v>
      </c>
      <c r="F2" s="3" t="s">
        <v>2</v>
      </c>
      <c r="G2" s="4" t="s">
        <v>8</v>
      </c>
      <c r="H2" s="4" t="s">
        <v>17</v>
      </c>
      <c r="I2" s="4" t="s">
        <v>21</v>
      </c>
      <c r="J2" s="4" t="s">
        <v>19</v>
      </c>
      <c r="K2" s="4" t="s">
        <v>22</v>
      </c>
      <c r="L2" s="4" t="s">
        <v>23</v>
      </c>
      <c r="M2" s="7"/>
      <c r="N2" s="9"/>
    </row>
    <row r="3" spans="1:14" ht="15.75" x14ac:dyDescent="0.25">
      <c r="A3" s="1">
        <v>1928</v>
      </c>
      <c r="B3" s="2">
        <v>0.43809999999999999</v>
      </c>
      <c r="C3" s="10">
        <v>-1.2E-2</v>
      </c>
      <c r="D3" s="10">
        <f>(1+B3)/(1+C3)-1</f>
        <v>0.45556680161943319</v>
      </c>
      <c r="E3" s="3">
        <f>dashboard!N$3</f>
        <v>10000</v>
      </c>
      <c r="F3" s="11">
        <v>0</v>
      </c>
      <c r="G3" s="3">
        <f>E3*(1+(VLOOKUP(dashboard!$N$2+F3, $A$3:$E$92, 4, FALSE)))</f>
        <v>11710.222222222224</v>
      </c>
      <c r="H3">
        <f>IF(F3&lt;dashboard!$N$5, E3,"" )</f>
        <v>10000</v>
      </c>
      <c r="I3">
        <f>dashboard!N2</f>
        <v>1980</v>
      </c>
      <c r="J3">
        <f>IF(F3&lt;dashboard!$N$5, ROW(), "")</f>
        <v>3</v>
      </c>
      <c r="K3">
        <f>IFERROR(INDEX($I$1:$I$92, SMALL($J$3:$J$92,ROW(J1)),1),"")</f>
        <v>1980</v>
      </c>
      <c r="L3" s="16">
        <f>IFERROR(INDEX($G$1:$G$92, SMALL($J$3:$J$92,ROW(K1)),1),"")</f>
        <v>11710.222222222224</v>
      </c>
      <c r="M3" s="6"/>
      <c r="N3" s="3"/>
    </row>
    <row r="4" spans="1:14" ht="15.75" x14ac:dyDescent="0.25">
      <c r="A4" s="1">
        <v>1929</v>
      </c>
      <c r="B4" s="2">
        <v>-8.3000000000000004E-2</v>
      </c>
      <c r="C4" s="10">
        <v>6.0000000000000001E-3</v>
      </c>
      <c r="D4" s="10">
        <f t="shared" ref="D4:D67" si="0">(1+B4)/(1+C4)-1</f>
        <v>-8.8469184890656027E-2</v>
      </c>
      <c r="E4" s="3">
        <f>E3*(1+dashboard!N$4)</f>
        <v>10200</v>
      </c>
      <c r="F4" s="11">
        <v>1</v>
      </c>
      <c r="G4" s="3">
        <f>(G3+E4)*(1+(VLOOKUP(dashboard!$N$2+F4, $A$3:$E$92, 4, FALSE)))</f>
        <v>19173.959391898788</v>
      </c>
      <c r="H4">
        <f>IF(F4&lt;dashboard!$N$5, E4,"" )</f>
        <v>10200</v>
      </c>
      <c r="I4">
        <f>I3+1</f>
        <v>1981</v>
      </c>
      <c r="J4">
        <f>IF(F4&lt;dashboard!$N$5, ROW(), "")</f>
        <v>4</v>
      </c>
      <c r="K4">
        <f t="shared" ref="K4:K67" si="1">IFERROR(INDEX($I$1:$I$92, SMALL($J$3:$J$92,ROW(J2)),1),"")</f>
        <v>1981</v>
      </c>
      <c r="L4" s="16">
        <f t="shared" ref="L4:L67" si="2">IFERROR(INDEX($G$1:$G$92, SMALL($J$3:$J$92,ROW(K2)),1),"")</f>
        <v>19173.959391898788</v>
      </c>
      <c r="M4" s="7"/>
      <c r="N4" s="5"/>
    </row>
    <row r="5" spans="1:14" ht="15.75" x14ac:dyDescent="0.25">
      <c r="A5" s="1">
        <v>1930</v>
      </c>
      <c r="B5" s="2">
        <v>-0.25119999999999998</v>
      </c>
      <c r="C5" s="10">
        <v>-6.4000000000000001E-2</v>
      </c>
      <c r="D5" s="10">
        <f t="shared" si="0"/>
        <v>-0.19999999999999996</v>
      </c>
      <c r="E5" s="3">
        <f>E4*(1+dashboard!N$4)</f>
        <v>10404</v>
      </c>
      <c r="F5" s="11">
        <v>2</v>
      </c>
      <c r="G5" s="3">
        <f>(G4+E5)*(1+(VLOOKUP(dashboard!$N$2+F5, $A$3:$E$92, 4, FALSE)))</f>
        <v>34313.852311873328</v>
      </c>
      <c r="H5">
        <f>IF(F5&lt;dashboard!$N$5, E5,"" )</f>
        <v>10404</v>
      </c>
      <c r="I5">
        <f t="shared" ref="I5:I68" si="3">I4+1</f>
        <v>1982</v>
      </c>
      <c r="J5">
        <f>IF(F5&lt;dashboard!$N$5, ROW(), "")</f>
        <v>5</v>
      </c>
      <c r="K5">
        <f t="shared" si="1"/>
        <v>1982</v>
      </c>
      <c r="L5" s="16">
        <f t="shared" si="2"/>
        <v>34313.852311873328</v>
      </c>
      <c r="M5" s="7"/>
      <c r="N5" s="1"/>
    </row>
    <row r="6" spans="1:14" ht="15.75" x14ac:dyDescent="0.25">
      <c r="A6" s="1">
        <v>1931</v>
      </c>
      <c r="B6" s="2">
        <v>-0.43840000000000001</v>
      </c>
      <c r="C6" s="10">
        <v>-9.3000000000000013E-2</v>
      </c>
      <c r="D6" s="10">
        <f t="shared" si="0"/>
        <v>-0.38081587651598681</v>
      </c>
      <c r="E6" s="3">
        <f>E5*(1+dashboard!N$4)</f>
        <v>10612.08</v>
      </c>
      <c r="F6" s="11">
        <v>3</v>
      </c>
      <c r="G6" s="3">
        <f>(G5+E6)*(1+(VLOOKUP(dashboard!$N$2+F6, $A$3:$E$92, 4, FALSE)))</f>
        <v>52950.275135207936</v>
      </c>
      <c r="H6">
        <f>IF(F6&lt;dashboard!$N$5, E6,"" )</f>
        <v>10612.08</v>
      </c>
      <c r="I6">
        <f t="shared" si="3"/>
        <v>1983</v>
      </c>
      <c r="J6">
        <f>IF(F6&lt;dashboard!$N$5, ROW(), "")</f>
        <v>6</v>
      </c>
      <c r="K6">
        <f t="shared" si="1"/>
        <v>1983</v>
      </c>
      <c r="L6" s="16">
        <f t="shared" si="2"/>
        <v>52950.275135207936</v>
      </c>
      <c r="M6" s="7"/>
      <c r="N6" s="8"/>
    </row>
    <row r="7" spans="1:14" ht="15.75" x14ac:dyDescent="0.25">
      <c r="A7" s="1">
        <v>1932</v>
      </c>
      <c r="B7" s="2">
        <v>-8.6400000000000005E-2</v>
      </c>
      <c r="C7" s="10">
        <v>-0.10300000000000001</v>
      </c>
      <c r="D7" s="10">
        <f t="shared" si="0"/>
        <v>1.8506131549609783E-2</v>
      </c>
      <c r="E7" s="3">
        <f>E6*(1+dashboard!N$4)</f>
        <v>10824.321599999999</v>
      </c>
      <c r="F7" s="11">
        <v>4</v>
      </c>
      <c r="G7" s="3">
        <f>(G6+E7)*(1+(VLOOKUP(dashboard!$N$2+F7, $A$3:$E$92, 4, FALSE)))</f>
        <v>65155.663555749015</v>
      </c>
      <c r="H7">
        <f>IF(F7&lt;dashboard!$N$5, E7,"" )</f>
        <v>10824.321599999999</v>
      </c>
      <c r="I7">
        <f t="shared" si="3"/>
        <v>1984</v>
      </c>
      <c r="J7">
        <f>IF(F7&lt;dashboard!$N$5, ROW(), "")</f>
        <v>7</v>
      </c>
      <c r="K7">
        <f t="shared" si="1"/>
        <v>1984</v>
      </c>
      <c r="L7" s="16">
        <f t="shared" si="2"/>
        <v>65155.663555749015</v>
      </c>
      <c r="M7" s="7"/>
      <c r="N7" s="12"/>
    </row>
    <row r="8" spans="1:14" ht="15.75" x14ac:dyDescent="0.25">
      <c r="A8" s="1">
        <v>1933</v>
      </c>
      <c r="B8" s="2">
        <v>0.49980000000000002</v>
      </c>
      <c r="C8" s="10">
        <v>8.0000000000000002E-3</v>
      </c>
      <c r="D8" s="10">
        <f t="shared" si="0"/>
        <v>0.48789682539682544</v>
      </c>
      <c r="E8" s="3">
        <f>E7*(1+dashboard!N$4)</f>
        <v>11040.808031999999</v>
      </c>
      <c r="F8" s="11">
        <v>5</v>
      </c>
      <c r="G8" s="3">
        <f>(G7+E8)*(1+(VLOOKUP(dashboard!$N$2+F8, $A$3:$E$92, 4, FALSE)))</f>
        <v>96339.353864895762</v>
      </c>
      <c r="H8">
        <f>IF(F8&lt;dashboard!$N$5, E8,"" )</f>
        <v>11040.808031999999</v>
      </c>
      <c r="I8">
        <f t="shared" si="3"/>
        <v>1985</v>
      </c>
      <c r="J8">
        <f>IF(F8&lt;dashboard!$N$5, ROW(), "")</f>
        <v>8</v>
      </c>
      <c r="K8">
        <f t="shared" si="1"/>
        <v>1985</v>
      </c>
      <c r="L8" s="16">
        <f t="shared" si="2"/>
        <v>96339.353864895762</v>
      </c>
      <c r="M8" s="7"/>
      <c r="N8" s="13"/>
    </row>
    <row r="9" spans="1:14" ht="15.75" x14ac:dyDescent="0.25">
      <c r="A9" s="1">
        <v>1934</v>
      </c>
      <c r="B9" s="2">
        <v>-1.1900000000000001E-2</v>
      </c>
      <c r="C9" s="10">
        <v>1.4999999999999999E-2</v>
      </c>
      <c r="D9" s="10">
        <f t="shared" si="0"/>
        <v>-2.6502463054187131E-2</v>
      </c>
      <c r="E9" s="3">
        <f>E8*(1+dashboard!N$4)</f>
        <v>11261.62419264</v>
      </c>
      <c r="F9" s="11">
        <v>6</v>
      </c>
      <c r="G9" s="3">
        <f>(G8+E9)*(1+(VLOOKUP(dashboard!$N$2+F9, $A$3:$E$92, 4, FALSE)))</f>
        <v>126109.1977253948</v>
      </c>
      <c r="H9">
        <f>IF(F9&lt;dashboard!$N$5, E9,"" )</f>
        <v>11261.62419264</v>
      </c>
      <c r="I9">
        <f t="shared" si="3"/>
        <v>1986</v>
      </c>
      <c r="J9">
        <f>IF(F9&lt;dashboard!$N$5, ROW(), "")</f>
        <v>9</v>
      </c>
      <c r="K9">
        <f t="shared" si="1"/>
        <v>1986</v>
      </c>
      <c r="L9" s="16">
        <f t="shared" si="2"/>
        <v>126109.1977253948</v>
      </c>
    </row>
    <row r="10" spans="1:14" ht="15.75" x14ac:dyDescent="0.25">
      <c r="A10" s="1">
        <v>1935</v>
      </c>
      <c r="B10" s="2">
        <v>0.46739999999999998</v>
      </c>
      <c r="C10" s="10">
        <v>0.03</v>
      </c>
      <c r="D10" s="10">
        <f t="shared" si="0"/>
        <v>0.4246601941747572</v>
      </c>
      <c r="E10" s="3">
        <f>E9*(1+dashboard!N$4)</f>
        <v>11486.8566764928</v>
      </c>
      <c r="F10" s="11">
        <v>7</v>
      </c>
      <c r="G10" s="3">
        <f>(G9+E10)*(1+(VLOOKUP(dashboard!$N$2+F10, $A$3:$E$92, 4, FALSE)))</f>
        <v>139454.39191823493</v>
      </c>
      <c r="H10">
        <f>IF(F10&lt;dashboard!$N$5, E10,"" )</f>
        <v>11486.8566764928</v>
      </c>
      <c r="I10">
        <f t="shared" si="3"/>
        <v>1987</v>
      </c>
      <c r="J10">
        <f>IF(F10&lt;dashboard!$N$5, ROW(), "")</f>
        <v>10</v>
      </c>
      <c r="K10">
        <f t="shared" si="1"/>
        <v>1987</v>
      </c>
      <c r="L10" s="16">
        <f t="shared" si="2"/>
        <v>139454.39191823493</v>
      </c>
    </row>
    <row r="11" spans="1:14" ht="15.75" x14ac:dyDescent="0.25">
      <c r="A11" s="1">
        <v>1936</v>
      </c>
      <c r="B11" s="2">
        <v>0.31940000000000002</v>
      </c>
      <c r="C11" s="10">
        <v>1.3999999999999999E-2</v>
      </c>
      <c r="D11" s="10">
        <f t="shared" si="0"/>
        <v>0.30118343195266251</v>
      </c>
      <c r="E11" s="3">
        <f>E10*(1+dashboard!N$4)</f>
        <v>11716.593810022656</v>
      </c>
      <c r="F11" s="11">
        <v>8</v>
      </c>
      <c r="G11" s="3">
        <f>(G10+E11)*(1+(VLOOKUP(dashboard!$N$2+F11, $A$3:$E$92, 4, FALSE)))</f>
        <v>168749.68081198409</v>
      </c>
      <c r="H11">
        <f>IF(F11&lt;dashboard!$N$5, E11,"" )</f>
        <v>11716.593810022656</v>
      </c>
      <c r="I11">
        <f t="shared" si="3"/>
        <v>1988</v>
      </c>
      <c r="J11">
        <f>IF(F11&lt;dashboard!$N$5, ROW(), "")</f>
        <v>11</v>
      </c>
      <c r="K11">
        <f t="shared" si="1"/>
        <v>1988</v>
      </c>
      <c r="L11" s="16">
        <f t="shared" si="2"/>
        <v>168749.68081198409</v>
      </c>
    </row>
    <row r="12" spans="1:14" ht="15.75" x14ac:dyDescent="0.25">
      <c r="A12" s="1">
        <v>1937</v>
      </c>
      <c r="B12" s="2">
        <v>-0.35339999999999999</v>
      </c>
      <c r="C12" s="10">
        <v>2.8999999999999998E-2</v>
      </c>
      <c r="D12" s="10">
        <f t="shared" si="0"/>
        <v>-0.37162293488824094</v>
      </c>
      <c r="E12" s="3">
        <f>E11*(1+dashboard!N$4)</f>
        <v>11950.925686223109</v>
      </c>
      <c r="F12" s="11">
        <v>9</v>
      </c>
      <c r="G12" s="3">
        <f>(G11+E12)*(1+(VLOOKUP(dashboard!$N$2+F12, $A$3:$E$92, 4, FALSE)))</f>
        <v>227136.86178187651</v>
      </c>
      <c r="H12">
        <f>IF(F12&lt;dashboard!$N$5, E12,"" )</f>
        <v>11950.925686223109</v>
      </c>
      <c r="I12">
        <f t="shared" si="3"/>
        <v>1989</v>
      </c>
      <c r="J12">
        <f>IF(F12&lt;dashboard!$N$5, ROW(), "")</f>
        <v>12</v>
      </c>
      <c r="K12">
        <f t="shared" si="1"/>
        <v>1989</v>
      </c>
      <c r="L12" s="16">
        <f t="shared" si="2"/>
        <v>227136.86178187651</v>
      </c>
    </row>
    <row r="13" spans="1:14" ht="15.75" x14ac:dyDescent="0.25">
      <c r="A13" s="1">
        <v>1938</v>
      </c>
      <c r="B13" s="2">
        <v>0.2928</v>
      </c>
      <c r="C13" s="10">
        <v>-2.7999999999999997E-2</v>
      </c>
      <c r="D13" s="10">
        <f t="shared" si="0"/>
        <v>0.33004115226337438</v>
      </c>
      <c r="E13" s="3">
        <f>E12*(1+dashboard!N$4)</f>
        <v>12189.944199947571</v>
      </c>
      <c r="F13" s="11">
        <v>10</v>
      </c>
      <c r="G13" s="3">
        <f>(G12+E13)*(1+(VLOOKUP(dashboard!$N$2+F13, $A$3:$E$92, 4, FALSE)))</f>
        <v>218664.8498763245</v>
      </c>
      <c r="H13">
        <f>IF(F13&lt;dashboard!$N$5, E13,"" )</f>
        <v>12189.944199947571</v>
      </c>
      <c r="I13">
        <f t="shared" si="3"/>
        <v>1990</v>
      </c>
      <c r="J13">
        <f>IF(F13&lt;dashboard!$N$5, ROW(), "")</f>
        <v>13</v>
      </c>
      <c r="K13">
        <f t="shared" si="1"/>
        <v>1990</v>
      </c>
      <c r="L13" s="16">
        <f t="shared" si="2"/>
        <v>218664.8498763245</v>
      </c>
    </row>
    <row r="14" spans="1:14" ht="15.75" x14ac:dyDescent="0.25">
      <c r="A14" s="1">
        <v>1939</v>
      </c>
      <c r="B14" s="2">
        <v>-1.0999999999999999E-2</v>
      </c>
      <c r="C14" s="10">
        <v>0</v>
      </c>
      <c r="D14" s="10">
        <f t="shared" si="0"/>
        <v>-1.100000000000001E-2</v>
      </c>
      <c r="E14" s="3">
        <f>E13*(1+dashboard!N$4)</f>
        <v>12433.743083946523</v>
      </c>
      <c r="F14" s="11">
        <v>11</v>
      </c>
      <c r="G14" s="3">
        <f>(G13+E14)*(1+(VLOOKUP(dashboard!$N$2+F14, $A$3:$E$92, 4, FALSE)))</f>
        <v>291910.47295068961</v>
      </c>
      <c r="H14">
        <f>IF(F14&lt;dashboard!$N$5, E14,"" )</f>
        <v>12433.743083946523</v>
      </c>
      <c r="I14">
        <f t="shared" si="3"/>
        <v>1991</v>
      </c>
      <c r="J14">
        <f>IF(F14&lt;dashboard!$N$5, ROW(), "")</f>
        <v>14</v>
      </c>
      <c r="K14">
        <f t="shared" si="1"/>
        <v>1991</v>
      </c>
      <c r="L14" s="16">
        <f t="shared" si="2"/>
        <v>291910.47295068961</v>
      </c>
    </row>
    <row r="15" spans="1:14" ht="15.75" x14ac:dyDescent="0.25">
      <c r="A15" s="1">
        <v>1940</v>
      </c>
      <c r="B15" s="2">
        <v>-0.1067</v>
      </c>
      <c r="C15" s="10">
        <v>6.9999999999999993E-3</v>
      </c>
      <c r="D15" s="10">
        <f t="shared" si="0"/>
        <v>-0.11290963257199593</v>
      </c>
      <c r="E15" s="3">
        <f>E14*(1+dashboard!N$4)</f>
        <v>12682.417945625453</v>
      </c>
      <c r="F15" s="11">
        <v>12</v>
      </c>
      <c r="G15" s="3">
        <f>(G14+E15)*(1+(VLOOKUP(dashboard!$N$2+F15, $A$3:$E$92, 4, FALSE)))</f>
        <v>318179.68748731684</v>
      </c>
      <c r="H15">
        <f>IF(F15&lt;dashboard!$N$5, E15,"" )</f>
        <v>12682.417945625453</v>
      </c>
      <c r="I15">
        <f t="shared" si="3"/>
        <v>1992</v>
      </c>
      <c r="J15">
        <f>IF(F15&lt;dashboard!$N$5, ROW(), "")</f>
        <v>15</v>
      </c>
      <c r="K15">
        <f t="shared" si="1"/>
        <v>1992</v>
      </c>
      <c r="L15" s="16">
        <f t="shared" si="2"/>
        <v>318179.68748731684</v>
      </c>
    </row>
    <row r="16" spans="1:14" ht="15.75" x14ac:dyDescent="0.25">
      <c r="A16" s="1">
        <v>1941</v>
      </c>
      <c r="B16" s="2">
        <v>-0.12770000000000001</v>
      </c>
      <c r="C16" s="10">
        <v>9.9000000000000005E-2</v>
      </c>
      <c r="D16" s="10">
        <f t="shared" si="0"/>
        <v>-0.20627843494085529</v>
      </c>
      <c r="E16" s="3">
        <f>E15*(1+dashboard!N$4)</f>
        <v>12936.066304537962</v>
      </c>
      <c r="F16" s="11">
        <v>13</v>
      </c>
      <c r="G16" s="3">
        <f>(G15+E16)*(1+(VLOOKUP(dashboard!$N$2+F16, $A$3:$E$92, 4, FALSE)))</f>
        <v>354555.00919659471</v>
      </c>
      <c r="H16">
        <f>IF(F16&lt;dashboard!$N$5, E16,"" )</f>
        <v>12936.066304537962</v>
      </c>
      <c r="I16">
        <f t="shared" si="3"/>
        <v>1993</v>
      </c>
      <c r="J16">
        <f>IF(F16&lt;dashboard!$N$5, ROW(), "")</f>
        <v>16</v>
      </c>
      <c r="K16">
        <f t="shared" si="1"/>
        <v>1993</v>
      </c>
      <c r="L16" s="16">
        <f t="shared" si="2"/>
        <v>354555.00919659471</v>
      </c>
    </row>
    <row r="17" spans="1:12" ht="15.75" x14ac:dyDescent="0.25">
      <c r="A17" s="1">
        <v>1942</v>
      </c>
      <c r="B17" s="2">
        <v>0.19170000000000001</v>
      </c>
      <c r="C17" s="10">
        <v>0.09</v>
      </c>
      <c r="D17" s="10">
        <f t="shared" si="0"/>
        <v>9.3302752293577873E-2</v>
      </c>
      <c r="E17" s="3">
        <f>E16*(1+dashboard!N$4)</f>
        <v>13194.787630628722</v>
      </c>
      <c r="F17" s="11">
        <v>14</v>
      </c>
      <c r="G17" s="3">
        <f>(G16+E17)*(1+(VLOOKUP(dashboard!$N$2+F17, $A$3:$E$92, 4, FALSE)))</f>
        <v>362844.07899223524</v>
      </c>
      <c r="H17">
        <f>IF(F17&lt;dashboard!$N$5, E17,"" )</f>
        <v>13194.787630628722</v>
      </c>
      <c r="I17">
        <f t="shared" si="3"/>
        <v>1994</v>
      </c>
      <c r="J17">
        <f>IF(F17&lt;dashboard!$N$5, ROW(), "")</f>
        <v>17</v>
      </c>
      <c r="K17">
        <f t="shared" si="1"/>
        <v>1994</v>
      </c>
      <c r="L17" s="16">
        <f t="shared" si="2"/>
        <v>362844.07899223524</v>
      </c>
    </row>
    <row r="18" spans="1:12" ht="15.75" x14ac:dyDescent="0.25">
      <c r="A18" s="1">
        <v>1943</v>
      </c>
      <c r="B18" s="2">
        <v>0.25059999999999999</v>
      </c>
      <c r="C18" s="10">
        <v>0.03</v>
      </c>
      <c r="D18" s="10">
        <f t="shared" si="0"/>
        <v>0.21417475728155333</v>
      </c>
      <c r="E18" s="3">
        <f>E17*(1+dashboard!N$4)</f>
        <v>13458.683383241296</v>
      </c>
      <c r="F18" s="11">
        <v>15</v>
      </c>
      <c r="G18" s="3">
        <f>(G17+E18)*(1+(VLOOKUP(dashboard!$N$2+F18, $A$3:$E$92, 4, FALSE)))</f>
        <v>503695.0146138086</v>
      </c>
      <c r="H18">
        <f>IF(F18&lt;dashboard!$N$5, E18,"" )</f>
        <v>13458.683383241296</v>
      </c>
      <c r="I18">
        <f t="shared" si="3"/>
        <v>1995</v>
      </c>
      <c r="J18">
        <f>IF(F18&lt;dashboard!$N$5, ROW(), "")</f>
        <v>18</v>
      </c>
      <c r="K18">
        <f t="shared" si="1"/>
        <v>1995</v>
      </c>
      <c r="L18" s="16">
        <f t="shared" si="2"/>
        <v>503695.0146138086</v>
      </c>
    </row>
    <row r="19" spans="1:12" ht="15.75" x14ac:dyDescent="0.25">
      <c r="A19" s="1">
        <v>1944</v>
      </c>
      <c r="B19" s="2">
        <v>0.1903</v>
      </c>
      <c r="C19" s="10">
        <v>2.3E-2</v>
      </c>
      <c r="D19" s="10">
        <f t="shared" si="0"/>
        <v>0.16353861192570873</v>
      </c>
      <c r="E19" s="3">
        <f>E18*(1+dashboard!N$4)</f>
        <v>13727.857050906123</v>
      </c>
      <c r="F19" s="11">
        <v>16</v>
      </c>
      <c r="G19" s="3">
        <f>(G18+E19)*(1+(VLOOKUP(dashboard!$N$2+F19, $A$3:$E$92, 4, FALSE)))</f>
        <v>614496.01060820138</v>
      </c>
      <c r="H19">
        <f>IF(F19&lt;dashboard!$N$5, E19,"" )</f>
        <v>13727.857050906123</v>
      </c>
      <c r="I19">
        <f t="shared" si="3"/>
        <v>1996</v>
      </c>
      <c r="J19">
        <f>IF(F19&lt;dashboard!$N$5, ROW(), "")</f>
        <v>19</v>
      </c>
      <c r="K19">
        <f t="shared" si="1"/>
        <v>1996</v>
      </c>
      <c r="L19" s="16">
        <f t="shared" si="2"/>
        <v>614496.01060820138</v>
      </c>
    </row>
    <row r="20" spans="1:12" ht="15.75" x14ac:dyDescent="0.25">
      <c r="A20" s="1">
        <v>1945</v>
      </c>
      <c r="B20" s="2">
        <v>0.35820000000000002</v>
      </c>
      <c r="C20" s="10">
        <v>2.2000000000000002E-2</v>
      </c>
      <c r="D20" s="10">
        <f t="shared" si="0"/>
        <v>0.32896281800391391</v>
      </c>
      <c r="E20" s="3">
        <f>E19*(1+dashboard!N$4)</f>
        <v>14002.414191924245</v>
      </c>
      <c r="F20" s="11">
        <v>17</v>
      </c>
      <c r="G20" s="3">
        <f>(G19+E20)*(1+(VLOOKUP(dashboard!$N$2+F20, $A$3:$E$92, 4, FALSE)))</f>
        <v>822548.08594785375</v>
      </c>
      <c r="H20">
        <f>IF(F20&lt;dashboard!$N$5, E20,"" )</f>
        <v>14002.414191924245</v>
      </c>
      <c r="I20">
        <f t="shared" si="3"/>
        <v>1997</v>
      </c>
      <c r="J20">
        <f>IF(F20&lt;dashboard!$N$5, ROW(), "")</f>
        <v>20</v>
      </c>
      <c r="K20">
        <f t="shared" si="1"/>
        <v>1997</v>
      </c>
      <c r="L20" s="16">
        <f t="shared" si="2"/>
        <v>822548.08594785375</v>
      </c>
    </row>
    <row r="21" spans="1:12" ht="15.75" x14ac:dyDescent="0.25">
      <c r="A21" s="1">
        <v>1946</v>
      </c>
      <c r="B21" s="2">
        <v>-8.43E-2</v>
      </c>
      <c r="C21" s="10">
        <v>0.18100000000000002</v>
      </c>
      <c r="D21" s="10">
        <f t="shared" si="0"/>
        <v>-0.22464013547840822</v>
      </c>
      <c r="E21" s="3">
        <f>E20*(1+dashboard!N$4)</f>
        <v>14282.46247576273</v>
      </c>
      <c r="F21" s="11">
        <v>18</v>
      </c>
      <c r="G21" s="3">
        <f>(G20+E21)*(1+(VLOOKUP(dashboard!$N$2+F21, $A$3:$E$92, 4, FALSE)))</f>
        <v>1057075.1238650288</v>
      </c>
      <c r="H21" t="str">
        <f>IF(F21&lt;dashboard!$N$5, E21,"" )</f>
        <v/>
      </c>
      <c r="I21">
        <f t="shared" si="3"/>
        <v>1998</v>
      </c>
      <c r="J21" t="str">
        <f>IF(F21&lt;dashboard!$N$5, ROW(), "")</f>
        <v/>
      </c>
      <c r="K21" t="str">
        <f t="shared" si="1"/>
        <v/>
      </c>
      <c r="L21" s="16" t="str">
        <f t="shared" si="2"/>
        <v/>
      </c>
    </row>
    <row r="22" spans="1:12" ht="15.75" x14ac:dyDescent="0.25">
      <c r="A22" s="1">
        <v>1947</v>
      </c>
      <c r="B22" s="2">
        <v>5.1999999999999998E-2</v>
      </c>
      <c r="C22" s="10">
        <v>8.8000000000000009E-2</v>
      </c>
      <c r="D22" s="10">
        <f t="shared" si="0"/>
        <v>-3.3088235294117641E-2</v>
      </c>
      <c r="E22" s="3">
        <f>E21*(1+dashboard!N$4)</f>
        <v>14568.111725277984</v>
      </c>
      <c r="F22" s="11">
        <v>19</v>
      </c>
      <c r="G22" s="3">
        <f>(G21+E22)*(1+(VLOOKUP(dashboard!$N$2+F22, $A$3:$E$92, 4, FALSE)))</f>
        <v>1261450.3481062532</v>
      </c>
      <c r="H22" t="str">
        <f>IF(F22&lt;dashboard!$N$5, E22,"" )</f>
        <v/>
      </c>
      <c r="I22">
        <f t="shared" si="3"/>
        <v>1999</v>
      </c>
      <c r="J22" t="str">
        <f>IF(F22&lt;dashboard!$N$5, ROW(), "")</f>
        <v/>
      </c>
      <c r="K22" t="str">
        <f t="shared" si="1"/>
        <v/>
      </c>
      <c r="L22" s="16" t="str">
        <f t="shared" si="2"/>
        <v/>
      </c>
    </row>
    <row r="23" spans="1:12" ht="15.75" x14ac:dyDescent="0.25">
      <c r="A23" s="1">
        <v>1948</v>
      </c>
      <c r="B23" s="2">
        <v>5.7000000000000002E-2</v>
      </c>
      <c r="C23" s="10">
        <v>0.03</v>
      </c>
      <c r="D23" s="10">
        <f t="shared" si="0"/>
        <v>2.6213592233009564E-2</v>
      </c>
      <c r="E23" s="3">
        <f>E22*(1+dashboard!N$4)</f>
        <v>14859.473959783543</v>
      </c>
      <c r="F23" s="11">
        <v>20</v>
      </c>
      <c r="G23" s="3">
        <f>(G22+E23)*(1+(VLOOKUP(dashboard!$N$2+F23, $A$3:$E$92, 4, FALSE)))</f>
        <v>1122881.0881368215</v>
      </c>
      <c r="H23" t="str">
        <f>IF(F23&lt;dashboard!$N$5, E23,"" )</f>
        <v/>
      </c>
      <c r="I23">
        <f t="shared" si="3"/>
        <v>2000</v>
      </c>
      <c r="J23" t="str">
        <f>IF(F23&lt;dashboard!$N$5, ROW(), "")</f>
        <v/>
      </c>
      <c r="K23" t="str">
        <f t="shared" si="1"/>
        <v/>
      </c>
      <c r="L23" s="16" t="str">
        <f t="shared" si="2"/>
        <v/>
      </c>
    </row>
    <row r="24" spans="1:12" ht="15.75" x14ac:dyDescent="0.25">
      <c r="A24" s="1">
        <v>1949</v>
      </c>
      <c r="B24" s="2">
        <v>0.183</v>
      </c>
      <c r="C24" s="10">
        <v>-2.1000000000000001E-2</v>
      </c>
      <c r="D24" s="10">
        <f t="shared" si="0"/>
        <v>0.20837589376915222</v>
      </c>
      <c r="E24" s="3">
        <f>E23*(1+dashboard!N$4)</f>
        <v>15156.663438979214</v>
      </c>
      <c r="F24" s="11">
        <v>21</v>
      </c>
      <c r="G24" s="3">
        <f>(G23+E24)*(1+(VLOOKUP(dashboard!$N$2+F24, $A$3:$E$92, 4, FALSE)))</f>
        <v>987382.16339967353</v>
      </c>
      <c r="H24" t="str">
        <f>IF(F24&lt;dashboard!$N$5, E24,"" )</f>
        <v/>
      </c>
      <c r="I24">
        <f t="shared" si="3"/>
        <v>2001</v>
      </c>
      <c r="J24" t="str">
        <f>IF(F24&lt;dashboard!$N$5, ROW(), "")</f>
        <v/>
      </c>
      <c r="K24" t="str">
        <f t="shared" si="1"/>
        <v/>
      </c>
      <c r="L24" s="16" t="str">
        <f t="shared" si="2"/>
        <v/>
      </c>
    </row>
    <row r="25" spans="1:12" ht="15.75" x14ac:dyDescent="0.25">
      <c r="A25" s="1">
        <v>1950</v>
      </c>
      <c r="B25" s="2">
        <v>0.30809999999999998</v>
      </c>
      <c r="C25" s="10">
        <v>5.9000000000000004E-2</v>
      </c>
      <c r="D25" s="10">
        <f t="shared" si="0"/>
        <v>0.23522190745986782</v>
      </c>
      <c r="E25" s="3">
        <f>E24*(1+dashboard!N$4)</f>
        <v>15459.796707758798</v>
      </c>
      <c r="F25" s="11">
        <v>22</v>
      </c>
      <c r="G25" s="3">
        <f>(G24+E25)*(1+(VLOOKUP(dashboard!$N$2+F25, $A$3:$E$92, 4, FALSE)))</f>
        <v>764177.32565608341</v>
      </c>
      <c r="H25" t="str">
        <f>IF(F25&lt;dashboard!$N$5, E25,"" )</f>
        <v/>
      </c>
      <c r="I25">
        <f t="shared" si="3"/>
        <v>2002</v>
      </c>
      <c r="J25" t="str">
        <f>IF(F25&lt;dashboard!$N$5, ROW(), "")</f>
        <v/>
      </c>
      <c r="K25" t="str">
        <f t="shared" si="1"/>
        <v/>
      </c>
      <c r="L25" s="16" t="str">
        <f t="shared" si="2"/>
        <v/>
      </c>
    </row>
    <row r="26" spans="1:12" ht="15.75" x14ac:dyDescent="0.25">
      <c r="A26" s="1">
        <v>1951</v>
      </c>
      <c r="B26" s="2">
        <v>0.23680000000000001</v>
      </c>
      <c r="C26" s="10">
        <v>0.06</v>
      </c>
      <c r="D26" s="10">
        <f t="shared" si="0"/>
        <v>0.16679245283018873</v>
      </c>
      <c r="E26" s="3">
        <f>E25*(1+dashboard!N$4)</f>
        <v>15768.992641913974</v>
      </c>
      <c r="F26" s="11">
        <v>23</v>
      </c>
      <c r="G26" s="3">
        <f>(G25+E26)*(1+(VLOOKUP(dashboard!$N$2+F26, $A$3:$E$92, 4, FALSE)))</f>
        <v>982472.12381482776</v>
      </c>
      <c r="H26" t="str">
        <f>IF(F26&lt;dashboard!$N$5, E26,"" )</f>
        <v/>
      </c>
      <c r="I26">
        <f t="shared" si="3"/>
        <v>2003</v>
      </c>
      <c r="J26" t="str">
        <f>IF(F26&lt;dashboard!$N$5, ROW(), "")</f>
        <v/>
      </c>
      <c r="K26" t="str">
        <f t="shared" si="1"/>
        <v/>
      </c>
      <c r="L26" s="16" t="str">
        <f t="shared" si="2"/>
        <v/>
      </c>
    </row>
    <row r="27" spans="1:12" ht="15.75" x14ac:dyDescent="0.25">
      <c r="A27" s="1">
        <v>1952</v>
      </c>
      <c r="B27" s="2">
        <v>0.18149999999999999</v>
      </c>
      <c r="C27" s="10">
        <v>8.0000000000000002E-3</v>
      </c>
      <c r="D27" s="10">
        <f t="shared" si="0"/>
        <v>0.17212301587301582</v>
      </c>
      <c r="E27" s="3">
        <f>E26*(1+dashboard!N$4)</f>
        <v>16084.372494752253</v>
      </c>
      <c r="F27" s="11">
        <v>24</v>
      </c>
      <c r="G27" s="3">
        <f>(G26+E27)*(1+(VLOOKUP(dashboard!$N$2+F27, $A$3:$E$92, 4, FALSE)))</f>
        <v>1070475.7638075789</v>
      </c>
      <c r="H27" t="str">
        <f>IF(F27&lt;dashboard!$N$5, E27,"" )</f>
        <v/>
      </c>
      <c r="I27">
        <f t="shared" si="3"/>
        <v>2004</v>
      </c>
      <c r="J27" t="str">
        <f>IF(F27&lt;dashboard!$N$5, ROW(), "")</f>
        <v/>
      </c>
      <c r="K27" t="str">
        <f t="shared" si="1"/>
        <v/>
      </c>
      <c r="L27" s="16" t="str">
        <f t="shared" si="2"/>
        <v/>
      </c>
    </row>
    <row r="28" spans="1:12" ht="15.75" x14ac:dyDescent="0.25">
      <c r="A28" s="1">
        <v>1953</v>
      </c>
      <c r="B28" s="2">
        <v>-1.21E-2</v>
      </c>
      <c r="C28" s="10">
        <v>6.9999999999999993E-3</v>
      </c>
      <c r="D28" s="10">
        <f t="shared" si="0"/>
        <v>-1.8967229394240226E-2</v>
      </c>
      <c r="E28" s="3">
        <f>E27*(1+dashboard!N$4)</f>
        <v>16406.059944647299</v>
      </c>
      <c r="F28" s="11">
        <v>25</v>
      </c>
      <c r="G28" s="3">
        <f>(G27+E28)*(1+(VLOOKUP(dashboard!$N$2+F28, $A$3:$E$92, 4, FALSE)))</f>
        <v>1101913.1681232676</v>
      </c>
      <c r="H28" t="str">
        <f>IF(F28&lt;dashboard!$N$5, E28,"" )</f>
        <v/>
      </c>
      <c r="I28">
        <f t="shared" si="3"/>
        <v>2005</v>
      </c>
      <c r="J28" t="str">
        <f>IF(F28&lt;dashboard!$N$5, ROW(), "")</f>
        <v/>
      </c>
      <c r="K28" t="str">
        <f t="shared" si="1"/>
        <v/>
      </c>
      <c r="L28" s="16" t="str">
        <f t="shared" si="2"/>
        <v/>
      </c>
    </row>
    <row r="29" spans="1:12" ht="15.75" x14ac:dyDescent="0.25">
      <c r="A29" s="1">
        <v>1954</v>
      </c>
      <c r="B29" s="2">
        <v>0.52559999999999996</v>
      </c>
      <c r="C29" s="10">
        <v>-6.9999999999999993E-3</v>
      </c>
      <c r="D29" s="10">
        <f t="shared" si="0"/>
        <v>0.53635448136958686</v>
      </c>
      <c r="E29" s="3">
        <f>E28*(1+dashboard!N$4)</f>
        <v>16734.181143540245</v>
      </c>
      <c r="F29" s="11">
        <v>26</v>
      </c>
      <c r="G29" s="3">
        <f>(G28+E29)*(1+(VLOOKUP(dashboard!$N$2+F29, $A$3:$E$92, 4, FALSE)))</f>
        <v>1261725.0736462015</v>
      </c>
      <c r="H29" t="str">
        <f>IF(F29&lt;dashboard!$N$5, E29,"" )</f>
        <v/>
      </c>
      <c r="I29">
        <f t="shared" si="3"/>
        <v>2006</v>
      </c>
      <c r="J29" t="str">
        <f>IF(F29&lt;dashboard!$N$5, ROW(), "")</f>
        <v/>
      </c>
      <c r="K29" t="str">
        <f t="shared" si="1"/>
        <v/>
      </c>
      <c r="L29" s="16" t="str">
        <f t="shared" si="2"/>
        <v/>
      </c>
    </row>
    <row r="30" spans="1:12" ht="15.75" x14ac:dyDescent="0.25">
      <c r="A30" s="1">
        <v>1955</v>
      </c>
      <c r="B30" s="2">
        <v>0.32600000000000001</v>
      </c>
      <c r="C30" s="10">
        <v>4.0000000000000001E-3</v>
      </c>
      <c r="D30" s="10">
        <f t="shared" si="0"/>
        <v>0.32071713147410374</v>
      </c>
      <c r="E30" s="3">
        <f>E29*(1+dashboard!N$4)</f>
        <v>17068.86476641105</v>
      </c>
      <c r="F30" s="11">
        <v>27</v>
      </c>
      <c r="G30" s="3">
        <f>(G29+E30)*(1+(VLOOKUP(dashboard!$N$2+F30, $A$3:$E$92, 4, FALSE)))</f>
        <v>1295746.2499881112</v>
      </c>
      <c r="H30" t="str">
        <f>IF(F30&lt;dashboard!$N$5, E30,"" )</f>
        <v/>
      </c>
      <c r="I30">
        <f t="shared" si="3"/>
        <v>2007</v>
      </c>
      <c r="J30" t="str">
        <f>IF(F30&lt;dashboard!$N$5, ROW(), "")</f>
        <v/>
      </c>
      <c r="K30" t="str">
        <f t="shared" si="1"/>
        <v/>
      </c>
      <c r="L30" s="16" t="str">
        <f t="shared" si="2"/>
        <v/>
      </c>
    </row>
    <row r="31" spans="1:12" ht="15.75" x14ac:dyDescent="0.25">
      <c r="A31" s="1">
        <v>1956</v>
      </c>
      <c r="B31" s="2">
        <v>7.4399999999999994E-2</v>
      </c>
      <c r="C31" s="10">
        <v>0.03</v>
      </c>
      <c r="D31" s="10">
        <f t="shared" si="0"/>
        <v>4.3106796116504809E-2</v>
      </c>
      <c r="E31" s="3">
        <f>E30*(1+dashboard!N$4)</f>
        <v>17410.242061739271</v>
      </c>
      <c r="F31" s="11">
        <v>28</v>
      </c>
      <c r="G31" s="3">
        <f>(G30+E31)*(1+(VLOOKUP(dashboard!$N$2+F31, $A$3:$E$92, 4, FALSE)))</f>
        <v>832365.42877685349</v>
      </c>
      <c r="H31" t="str">
        <f>IF(F31&lt;dashboard!$N$5, E31,"" )</f>
        <v/>
      </c>
      <c r="I31">
        <f t="shared" si="3"/>
        <v>2008</v>
      </c>
      <c r="J31" t="str">
        <f>IF(F31&lt;dashboard!$N$5, ROW(), "")</f>
        <v/>
      </c>
      <c r="K31" t="str">
        <f t="shared" si="1"/>
        <v/>
      </c>
      <c r="L31" s="16" t="str">
        <f t="shared" si="2"/>
        <v/>
      </c>
    </row>
    <row r="32" spans="1:12" ht="15.75" x14ac:dyDescent="0.25">
      <c r="A32" s="1">
        <v>1957</v>
      </c>
      <c r="B32" s="2">
        <v>-0.1046</v>
      </c>
      <c r="C32" s="10">
        <v>2.8999999999999998E-2</v>
      </c>
      <c r="D32" s="10">
        <f t="shared" si="0"/>
        <v>-0.12983479105928086</v>
      </c>
      <c r="E32" s="3">
        <f>E31*(1+dashboard!N$4)</f>
        <v>17758.446902974058</v>
      </c>
      <c r="F32" s="11">
        <v>29</v>
      </c>
      <c r="G32" s="3">
        <f>(G31+E32)*(1+(VLOOKUP(dashboard!$N$2+F32, $A$3:$E$92, 4, FALSE)))</f>
        <v>1042498.548228992</v>
      </c>
      <c r="H32" t="str">
        <f>IF(F32&lt;dashboard!$N$5, E32,"" )</f>
        <v/>
      </c>
      <c r="I32">
        <f t="shared" si="3"/>
        <v>2009</v>
      </c>
      <c r="J32" t="str">
        <f>IF(F32&lt;dashboard!$N$5, ROW(), "")</f>
        <v/>
      </c>
      <c r="K32" t="str">
        <f t="shared" si="1"/>
        <v/>
      </c>
      <c r="L32" s="16" t="str">
        <f t="shared" si="2"/>
        <v/>
      </c>
    </row>
    <row r="33" spans="1:12" ht="15.75" x14ac:dyDescent="0.25">
      <c r="A33" s="1">
        <v>1958</v>
      </c>
      <c r="B33" s="2">
        <v>0.43719999999999998</v>
      </c>
      <c r="C33" s="10">
        <v>1.8000000000000002E-2</v>
      </c>
      <c r="D33" s="10">
        <f t="shared" si="0"/>
        <v>0.4117878192534381</v>
      </c>
      <c r="E33" s="3">
        <f>E32*(1+dashboard!N$4)</f>
        <v>18113.615841033537</v>
      </c>
      <c r="F33" s="11">
        <v>30</v>
      </c>
      <c r="G33" s="3">
        <f>(G32+E33)*(1+(VLOOKUP(dashboard!$N$2+F33, $A$3:$E$92, 4, FALSE)))</f>
        <v>1199797.9180149788</v>
      </c>
      <c r="H33" t="str">
        <f>IF(F33&lt;dashboard!$N$5, E33,"" )</f>
        <v/>
      </c>
      <c r="I33">
        <f t="shared" si="3"/>
        <v>2010</v>
      </c>
      <c r="J33" t="str">
        <f>IF(F33&lt;dashboard!$N$5, ROW(), "")</f>
        <v/>
      </c>
      <c r="K33" t="str">
        <f t="shared" si="1"/>
        <v/>
      </c>
      <c r="L33" s="16" t="str">
        <f t="shared" si="2"/>
        <v/>
      </c>
    </row>
    <row r="34" spans="1:12" ht="15.75" x14ac:dyDescent="0.25">
      <c r="A34" s="1">
        <v>1959</v>
      </c>
      <c r="B34" s="2">
        <v>0.1206</v>
      </c>
      <c r="C34" s="10">
        <v>1.7000000000000001E-2</v>
      </c>
      <c r="D34" s="10">
        <f t="shared" si="0"/>
        <v>0.10186823992133731</v>
      </c>
      <c r="E34" s="3">
        <f>E33*(1+dashboard!N$4)</f>
        <v>18475.88815785421</v>
      </c>
      <c r="F34" s="11">
        <v>31</v>
      </c>
      <c r="G34" s="3">
        <f>(G33+E34)*(1+(VLOOKUP(dashboard!$N$2+F34, $A$3:$E$92, 4, FALSE)))</f>
        <v>1207628.6952451093</v>
      </c>
      <c r="H34" t="str">
        <f>IF(F34&lt;dashboard!$N$5, E34,"" )</f>
        <v/>
      </c>
      <c r="I34">
        <f t="shared" si="3"/>
        <v>2011</v>
      </c>
      <c r="J34" t="str">
        <f>IF(F34&lt;dashboard!$N$5, ROW(), "")</f>
        <v/>
      </c>
      <c r="K34" t="str">
        <f t="shared" si="1"/>
        <v/>
      </c>
      <c r="L34" s="16" t="str">
        <f t="shared" si="2"/>
        <v/>
      </c>
    </row>
    <row r="35" spans="1:12" ht="15.75" x14ac:dyDescent="0.25">
      <c r="A35" s="1">
        <v>1960</v>
      </c>
      <c r="B35" s="2">
        <v>3.3999999999999998E-3</v>
      </c>
      <c r="C35" s="10">
        <v>1.3999999999999999E-2</v>
      </c>
      <c r="D35" s="10">
        <f t="shared" si="0"/>
        <v>-1.0453648915187297E-2</v>
      </c>
      <c r="E35" s="3">
        <f>E34*(1+dashboard!N$4)</f>
        <v>18845.405921011294</v>
      </c>
      <c r="F35" s="11">
        <v>32</v>
      </c>
      <c r="G35" s="3">
        <f>(G34+E35)*(1+(VLOOKUP(dashboard!$N$2+F35, $A$3:$E$92, 4, FALSE)))</f>
        <v>1397601.6084969686</v>
      </c>
      <c r="H35" t="str">
        <f>IF(F35&lt;dashboard!$N$5, E35,"" )</f>
        <v/>
      </c>
      <c r="I35">
        <f t="shared" si="3"/>
        <v>2012</v>
      </c>
      <c r="J35" t="str">
        <f>IF(F35&lt;dashboard!$N$5, ROW(), "")</f>
        <v/>
      </c>
      <c r="K35" t="str">
        <f t="shared" si="1"/>
        <v/>
      </c>
      <c r="L35" s="16" t="str">
        <f t="shared" si="2"/>
        <v/>
      </c>
    </row>
    <row r="36" spans="1:12" ht="15.75" x14ac:dyDescent="0.25">
      <c r="A36" s="1">
        <v>1961</v>
      </c>
      <c r="B36" s="2">
        <v>0.26640000000000003</v>
      </c>
      <c r="C36" s="10">
        <v>6.9999999999999993E-3</v>
      </c>
      <c r="D36" s="10">
        <f t="shared" si="0"/>
        <v>0.25759682224429015</v>
      </c>
      <c r="E36" s="3">
        <f>E35*(1+dashboard!N$4)</f>
        <v>19222.31403943152</v>
      </c>
      <c r="F36" s="11">
        <v>33</v>
      </c>
      <c r="G36" s="3">
        <f>(G35+E36)*(1+(VLOOKUP(dashboard!$N$2+F36, $A$3:$E$92, 4, FALSE)))</f>
        <v>1844662.8705732538</v>
      </c>
      <c r="H36" t="str">
        <f>IF(F36&lt;dashboard!$N$5, E36,"" )</f>
        <v/>
      </c>
      <c r="I36">
        <f t="shared" si="3"/>
        <v>2013</v>
      </c>
      <c r="J36" t="str">
        <f>IF(F36&lt;dashboard!$N$5, ROW(), "")</f>
        <v/>
      </c>
      <c r="K36" t="str">
        <f t="shared" si="1"/>
        <v/>
      </c>
      <c r="L36" s="16" t="str">
        <f t="shared" si="2"/>
        <v/>
      </c>
    </row>
    <row r="37" spans="1:12" ht="15.75" x14ac:dyDescent="0.25">
      <c r="A37" s="1">
        <v>1962</v>
      </c>
      <c r="B37" s="2">
        <v>-8.8099999999999998E-2</v>
      </c>
      <c r="C37" s="10">
        <v>1.3000000000000001E-2</v>
      </c>
      <c r="D37" s="10">
        <f t="shared" si="0"/>
        <v>-9.980256663376097E-2</v>
      </c>
      <c r="E37" s="3">
        <f>E36*(1+dashboard!N$4)</f>
        <v>19606.76032022015</v>
      </c>
      <c r="F37" s="11">
        <v>34</v>
      </c>
      <c r="G37" s="3">
        <f>(G36+E37)*(1+(VLOOKUP(dashboard!$N$2+F37, $A$3:$E$92, 4, FALSE)))</f>
        <v>2099522.7033633646</v>
      </c>
      <c r="H37" t="str">
        <f>IF(F37&lt;dashboard!$N$5, E37,"" )</f>
        <v/>
      </c>
      <c r="I37">
        <f t="shared" si="3"/>
        <v>2014</v>
      </c>
      <c r="J37" t="str">
        <f>IF(F37&lt;dashboard!$N$5, ROW(), "")</f>
        <v/>
      </c>
      <c r="K37" t="str">
        <f t="shared" si="1"/>
        <v/>
      </c>
      <c r="L37" s="16" t="str">
        <f t="shared" si="2"/>
        <v/>
      </c>
    </row>
    <row r="38" spans="1:12" ht="15.75" x14ac:dyDescent="0.25">
      <c r="A38" s="1">
        <v>1963</v>
      </c>
      <c r="B38" s="2">
        <v>0.2261</v>
      </c>
      <c r="C38" s="10">
        <v>1.6E-2</v>
      </c>
      <c r="D38" s="10">
        <f t="shared" si="0"/>
        <v>0.20679133858267718</v>
      </c>
      <c r="E38" s="3">
        <f>E37*(1+dashboard!N$4)</f>
        <v>19998.895526624554</v>
      </c>
      <c r="F38" s="11">
        <v>35</v>
      </c>
      <c r="G38" s="3">
        <f>(G37+E38)*(1+(VLOOKUP(dashboard!$N$2+F38, $A$3:$E$92, 4, FALSE)))</f>
        <v>2133834.157849723</v>
      </c>
      <c r="H38" t="str">
        <f>IF(F38&lt;dashboard!$N$5, E38,"" )</f>
        <v/>
      </c>
      <c r="I38">
        <f t="shared" si="3"/>
        <v>2015</v>
      </c>
      <c r="J38" t="str">
        <f>IF(F38&lt;dashboard!$N$5, ROW(), "")</f>
        <v/>
      </c>
      <c r="K38" t="str">
        <f t="shared" si="1"/>
        <v/>
      </c>
      <c r="L38" s="16" t="str">
        <f t="shared" si="2"/>
        <v/>
      </c>
    </row>
    <row r="39" spans="1:12" ht="15.75" x14ac:dyDescent="0.25">
      <c r="A39" s="1">
        <v>1964</v>
      </c>
      <c r="B39" s="2">
        <v>0.16420000000000001</v>
      </c>
      <c r="C39" s="10">
        <v>0.01</v>
      </c>
      <c r="D39" s="10">
        <f t="shared" si="0"/>
        <v>0.15267326732673281</v>
      </c>
      <c r="E39" s="3">
        <f>E38*(1+dashboard!N$4)</f>
        <v>20398.873437157046</v>
      </c>
      <c r="F39" s="11">
        <v>36</v>
      </c>
      <c r="G39" s="3">
        <f>(G38+E39)*(1+(VLOOKUP(dashboard!$N$2+F39, $A$3:$E$92, 4, FALSE)))</f>
        <v>2358262.7414978901</v>
      </c>
      <c r="H39" t="str">
        <f>IF(F39&lt;dashboard!$N$5, E39,"" )</f>
        <v/>
      </c>
      <c r="I39">
        <f t="shared" si="3"/>
        <v>2016</v>
      </c>
      <c r="J39" t="str">
        <f>IF(F39&lt;dashboard!$N$5, ROW(), "")</f>
        <v/>
      </c>
      <c r="K39" t="str">
        <f t="shared" si="1"/>
        <v/>
      </c>
      <c r="L39" s="16" t="str">
        <f t="shared" si="2"/>
        <v/>
      </c>
    </row>
    <row r="40" spans="1:12" ht="15.75" x14ac:dyDescent="0.25">
      <c r="A40" s="1">
        <v>1965</v>
      </c>
      <c r="B40" s="2">
        <v>0.124</v>
      </c>
      <c r="C40" s="10">
        <v>1.9E-2</v>
      </c>
      <c r="D40" s="10">
        <f t="shared" si="0"/>
        <v>0.10304219823356253</v>
      </c>
      <c r="E40" s="3">
        <f>E39*(1+dashboard!N$4)</f>
        <v>20806.850905900188</v>
      </c>
      <c r="F40" s="11">
        <v>37</v>
      </c>
      <c r="G40" s="3">
        <f>(G39+E40)*(1+(VLOOKUP(dashboard!$N$2+F40, $A$3:$E$92, 4, FALSE)))</f>
        <v>2834378.3077374836</v>
      </c>
      <c r="H40" t="str">
        <f>IF(F40&lt;dashboard!$N$5, E40,"" )</f>
        <v/>
      </c>
      <c r="I40">
        <f t="shared" si="3"/>
        <v>2017</v>
      </c>
      <c r="J40" t="str">
        <f>IF(F40&lt;dashboard!$N$5, ROW(), "")</f>
        <v/>
      </c>
      <c r="K40" t="str">
        <f t="shared" si="1"/>
        <v/>
      </c>
      <c r="L40" s="16" t="str">
        <f t="shared" si="2"/>
        <v/>
      </c>
    </row>
    <row r="41" spans="1:12" ht="15.75" x14ac:dyDescent="0.25">
      <c r="A41" s="1">
        <v>1966</v>
      </c>
      <c r="B41" s="2">
        <v>-9.9699999999999997E-2</v>
      </c>
      <c r="C41" s="10">
        <v>3.5000000000000003E-2</v>
      </c>
      <c r="D41" s="10">
        <f t="shared" si="0"/>
        <v>-0.13014492753623186</v>
      </c>
      <c r="E41" s="3">
        <f>E40*(1+dashboard!N$4)</f>
        <v>21222.987924018191</v>
      </c>
      <c r="F41" s="11">
        <v>38</v>
      </c>
      <c r="G41" s="3" t="e">
        <f>(G40+E41)*(1+(VLOOKUP(dashboard!$N$2+F41, $A$3:$E$92, 4, FALSE)))</f>
        <v>#N/A</v>
      </c>
      <c r="H41" t="str">
        <f>IF(F41&lt;dashboard!$N$5, E41,"" )</f>
        <v/>
      </c>
      <c r="I41">
        <f t="shared" si="3"/>
        <v>2018</v>
      </c>
      <c r="J41" t="str">
        <f>IF(F41&lt;dashboard!$N$5, ROW(), "")</f>
        <v/>
      </c>
      <c r="K41" t="str">
        <f t="shared" si="1"/>
        <v/>
      </c>
      <c r="L41" s="16" t="str">
        <f t="shared" si="2"/>
        <v/>
      </c>
    </row>
    <row r="42" spans="1:12" ht="15.75" x14ac:dyDescent="0.25">
      <c r="A42" s="1">
        <v>1967</v>
      </c>
      <c r="B42" s="2">
        <v>0.23799999999999999</v>
      </c>
      <c r="C42" s="10">
        <v>0.03</v>
      </c>
      <c r="D42" s="10">
        <f t="shared" si="0"/>
        <v>0.20194174757281558</v>
      </c>
      <c r="E42" s="3">
        <f>E41*(1+dashboard!N$4)</f>
        <v>21647.447682498554</v>
      </c>
      <c r="F42" s="11">
        <v>39</v>
      </c>
      <c r="G42" s="3" t="e">
        <f>(G41+E42)*(1+(VLOOKUP(dashboard!$N$2+F42, $A$3:$E$92, 4, FALSE)))</f>
        <v>#N/A</v>
      </c>
      <c r="H42" t="str">
        <f>IF(F42&lt;dashboard!$N$5, E42,"" )</f>
        <v/>
      </c>
      <c r="I42">
        <f t="shared" si="3"/>
        <v>2019</v>
      </c>
      <c r="J42" t="str">
        <f>IF(F42&lt;dashboard!$N$5, ROW(), "")</f>
        <v/>
      </c>
      <c r="K42" t="str">
        <f t="shared" si="1"/>
        <v/>
      </c>
      <c r="L42" s="16" t="str">
        <f t="shared" si="2"/>
        <v/>
      </c>
    </row>
    <row r="43" spans="1:12" ht="15.75" x14ac:dyDescent="0.25">
      <c r="A43" s="1">
        <v>1968</v>
      </c>
      <c r="B43" s="2">
        <v>0.1081</v>
      </c>
      <c r="C43" s="10">
        <v>4.7E-2</v>
      </c>
      <c r="D43" s="10">
        <f t="shared" si="0"/>
        <v>5.8357211079274274E-2</v>
      </c>
      <c r="E43" s="3">
        <f>E42*(1+dashboard!N$4)</f>
        <v>22080.396636148525</v>
      </c>
      <c r="F43" s="11">
        <v>40</v>
      </c>
      <c r="G43" s="3" t="e">
        <f>(G42+E43)*(1+(VLOOKUP(dashboard!$N$2+F43, $A$3:$E$92, 4, FALSE)))</f>
        <v>#N/A</v>
      </c>
      <c r="H43" t="str">
        <f>IF(F43&lt;dashboard!$N$5, E43,"" )</f>
        <v/>
      </c>
      <c r="I43">
        <f t="shared" si="3"/>
        <v>2020</v>
      </c>
      <c r="J43" t="str">
        <f>IF(F43&lt;dashboard!$N$5, ROW(), "")</f>
        <v/>
      </c>
      <c r="K43" t="str">
        <f t="shared" si="1"/>
        <v/>
      </c>
      <c r="L43" s="16" t="str">
        <f t="shared" si="2"/>
        <v/>
      </c>
    </row>
    <row r="44" spans="1:12" ht="15.75" x14ac:dyDescent="0.25">
      <c r="A44" s="1">
        <v>1969</v>
      </c>
      <c r="B44" s="2">
        <v>-8.2400000000000001E-2</v>
      </c>
      <c r="C44" s="10">
        <v>6.2E-2</v>
      </c>
      <c r="D44" s="10">
        <f t="shared" si="0"/>
        <v>-0.13596986817325807</v>
      </c>
      <c r="E44" s="3">
        <f>E43*(1+dashboard!N$4)</f>
        <v>22522.004568871496</v>
      </c>
      <c r="F44" s="11">
        <v>41</v>
      </c>
      <c r="G44" s="3" t="e">
        <f>(G43+E44)*(1+(VLOOKUP(dashboard!$N$2+F44, $A$3:$E$92, 4, FALSE)))</f>
        <v>#N/A</v>
      </c>
      <c r="H44" t="str">
        <f>IF(F44&lt;dashboard!$N$5, E44,"" )</f>
        <v/>
      </c>
      <c r="I44">
        <f t="shared" si="3"/>
        <v>2021</v>
      </c>
      <c r="J44" t="str">
        <f>IF(F44&lt;dashboard!$N$5, ROW(), "")</f>
        <v/>
      </c>
      <c r="K44" t="str">
        <f t="shared" si="1"/>
        <v/>
      </c>
      <c r="L44" s="16" t="str">
        <f t="shared" si="2"/>
        <v/>
      </c>
    </row>
    <row r="45" spans="1:12" ht="15.75" x14ac:dyDescent="0.25">
      <c r="A45" s="1">
        <v>1970</v>
      </c>
      <c r="B45" s="2">
        <v>3.56E-2</v>
      </c>
      <c r="C45" s="10">
        <v>5.5999999999999994E-2</v>
      </c>
      <c r="D45" s="10">
        <f t="shared" si="0"/>
        <v>-1.931818181818179E-2</v>
      </c>
      <c r="E45" s="3">
        <f>E44*(1+dashboard!N$4)</f>
        <v>22972.444660248926</v>
      </c>
      <c r="F45" s="11">
        <v>42</v>
      </c>
      <c r="G45" s="3" t="e">
        <f>(G44+E45)*(1+(VLOOKUP(dashboard!$N$2+F45, $A$3:$E$92, 4, FALSE)))</f>
        <v>#N/A</v>
      </c>
      <c r="H45" t="str">
        <f>IF(F45&lt;dashboard!$N$5, E45,"" )</f>
        <v/>
      </c>
      <c r="I45">
        <f t="shared" si="3"/>
        <v>2022</v>
      </c>
      <c r="J45" t="str">
        <f>IF(F45&lt;dashboard!$N$5, ROW(), "")</f>
        <v/>
      </c>
      <c r="K45" t="str">
        <f t="shared" si="1"/>
        <v/>
      </c>
      <c r="L45" s="16" t="str">
        <f t="shared" si="2"/>
        <v/>
      </c>
    </row>
    <row r="46" spans="1:12" ht="15.75" x14ac:dyDescent="0.25">
      <c r="A46" s="1">
        <v>1971</v>
      </c>
      <c r="B46" s="2">
        <v>0.14219999999999999</v>
      </c>
      <c r="C46" s="10">
        <v>3.3000000000000002E-2</v>
      </c>
      <c r="D46" s="10">
        <f t="shared" si="0"/>
        <v>0.10571151984511129</v>
      </c>
      <c r="E46" s="3">
        <f>E45*(1+dashboard!N$4)</f>
        <v>23431.893553453905</v>
      </c>
      <c r="F46" s="11">
        <v>43</v>
      </c>
      <c r="G46" s="3" t="e">
        <f>(G45+E46)*(1+(VLOOKUP(dashboard!$N$2+F46, $A$3:$E$92, 4, FALSE)))</f>
        <v>#N/A</v>
      </c>
      <c r="H46" t="str">
        <f>IF(F46&lt;dashboard!$N$5, E46,"" )</f>
        <v/>
      </c>
      <c r="I46">
        <f t="shared" si="3"/>
        <v>2023</v>
      </c>
      <c r="J46" t="str">
        <f>IF(F46&lt;dashboard!$N$5, ROW(), "")</f>
        <v/>
      </c>
      <c r="K46" t="str">
        <f t="shared" si="1"/>
        <v/>
      </c>
      <c r="L46" s="16" t="str">
        <f t="shared" si="2"/>
        <v/>
      </c>
    </row>
    <row r="47" spans="1:12" ht="15.75" x14ac:dyDescent="0.25">
      <c r="A47" s="1">
        <v>1972</v>
      </c>
      <c r="B47" s="2">
        <v>0.18759999999999999</v>
      </c>
      <c r="C47" s="10">
        <v>3.4000000000000002E-2</v>
      </c>
      <c r="D47" s="10">
        <f t="shared" si="0"/>
        <v>0.14854932301740797</v>
      </c>
      <c r="E47" s="3">
        <f>E46*(1+dashboard!N$4)</f>
        <v>23900.531424522982</v>
      </c>
      <c r="F47" s="11">
        <v>44</v>
      </c>
      <c r="G47" s="3" t="e">
        <f>(G46+E47)*(1+(VLOOKUP(dashboard!$N$2+F47, $A$3:$E$92, 4, FALSE)))</f>
        <v>#N/A</v>
      </c>
      <c r="H47" t="str">
        <f>IF(F47&lt;dashboard!$N$5, E47,"" )</f>
        <v/>
      </c>
      <c r="I47">
        <f t="shared" si="3"/>
        <v>2024</v>
      </c>
      <c r="J47" t="str">
        <f>IF(F47&lt;dashboard!$N$5, ROW(), "")</f>
        <v/>
      </c>
      <c r="K47" t="str">
        <f t="shared" si="1"/>
        <v/>
      </c>
      <c r="L47" s="16" t="str">
        <f t="shared" si="2"/>
        <v/>
      </c>
    </row>
    <row r="48" spans="1:12" ht="15.75" x14ac:dyDescent="0.25">
      <c r="A48" s="1">
        <v>1973</v>
      </c>
      <c r="B48" s="2">
        <v>-0.1431</v>
      </c>
      <c r="C48" s="10">
        <v>8.6999999999999994E-2</v>
      </c>
      <c r="D48" s="10">
        <f t="shared" si="0"/>
        <v>-0.21168353265869366</v>
      </c>
      <c r="E48" s="3">
        <f>E47*(1+dashboard!N$4)</f>
        <v>24378.542053013443</v>
      </c>
      <c r="F48" s="11">
        <v>45</v>
      </c>
      <c r="G48" s="3" t="e">
        <f>(G47+E48)*(1+(VLOOKUP(dashboard!$N$2+F48, $A$3:$E$92, 4, FALSE)))</f>
        <v>#N/A</v>
      </c>
      <c r="H48" t="str">
        <f>IF(F48&lt;dashboard!$N$5, E48,"" )</f>
        <v/>
      </c>
      <c r="I48">
        <f t="shared" si="3"/>
        <v>2025</v>
      </c>
      <c r="J48" t="str">
        <f>IF(F48&lt;dashboard!$N$5, ROW(), "")</f>
        <v/>
      </c>
      <c r="K48" t="str">
        <f t="shared" si="1"/>
        <v/>
      </c>
      <c r="L48" s="16" t="str">
        <f t="shared" si="2"/>
        <v/>
      </c>
    </row>
    <row r="49" spans="1:12" ht="15.75" x14ac:dyDescent="0.25">
      <c r="A49" s="1">
        <v>1974</v>
      </c>
      <c r="B49" s="2">
        <v>-0.25900000000000001</v>
      </c>
      <c r="C49" s="10">
        <v>0.12300000000000001</v>
      </c>
      <c r="D49" s="10">
        <f t="shared" si="0"/>
        <v>-0.34016028495102402</v>
      </c>
      <c r="E49" s="3">
        <f>E48*(1+dashboard!N$4)</f>
        <v>24866.112894073714</v>
      </c>
      <c r="F49" s="11">
        <v>46</v>
      </c>
      <c r="G49" s="3" t="e">
        <f>(G48+E49)*(1+(VLOOKUP(dashboard!$N$2+F49, $A$3:$E$92, 4, FALSE)))</f>
        <v>#N/A</v>
      </c>
      <c r="H49" t="str">
        <f>IF(F49&lt;dashboard!$N$5, E49,"" )</f>
        <v/>
      </c>
      <c r="I49">
        <f t="shared" si="3"/>
        <v>2026</v>
      </c>
      <c r="J49" t="str">
        <f>IF(F49&lt;dashboard!$N$5, ROW(), "")</f>
        <v/>
      </c>
      <c r="K49" t="str">
        <f t="shared" si="1"/>
        <v/>
      </c>
      <c r="L49" s="16" t="str">
        <f t="shared" si="2"/>
        <v/>
      </c>
    </row>
    <row r="50" spans="1:12" ht="15.75" x14ac:dyDescent="0.25">
      <c r="A50" s="1">
        <v>1975</v>
      </c>
      <c r="B50" s="2">
        <v>0.37</v>
      </c>
      <c r="C50" s="10">
        <v>6.9000000000000006E-2</v>
      </c>
      <c r="D50" s="10">
        <f t="shared" si="0"/>
        <v>0.28157156220767088</v>
      </c>
      <c r="E50" s="3">
        <f>E49*(1+dashboard!N$4)</f>
        <v>25363.435151955189</v>
      </c>
      <c r="F50" s="11">
        <v>47</v>
      </c>
      <c r="G50" s="3" t="e">
        <f>(G49+E50)*(1+(VLOOKUP(dashboard!$N$2+F50, $A$3:$E$92, 4, FALSE)))</f>
        <v>#N/A</v>
      </c>
      <c r="H50" t="str">
        <f>IF(F50&lt;dashboard!$N$5, E50,"" )</f>
        <v/>
      </c>
      <c r="I50">
        <f t="shared" si="3"/>
        <v>2027</v>
      </c>
      <c r="J50" t="str">
        <f>IF(F50&lt;dashboard!$N$5, ROW(), "")</f>
        <v/>
      </c>
      <c r="K50" t="str">
        <f t="shared" si="1"/>
        <v/>
      </c>
      <c r="L50" s="16" t="str">
        <f t="shared" si="2"/>
        <v/>
      </c>
    </row>
    <row r="51" spans="1:12" ht="15.75" x14ac:dyDescent="0.25">
      <c r="A51" s="1">
        <v>1976</v>
      </c>
      <c r="B51" s="2">
        <v>0.23830000000000001</v>
      </c>
      <c r="C51" s="10">
        <v>4.9000000000000002E-2</v>
      </c>
      <c r="D51" s="10">
        <f t="shared" si="0"/>
        <v>0.18045757864632983</v>
      </c>
      <c r="E51" s="3">
        <f>E50*(1+dashboard!N$4)</f>
        <v>25870.703854994292</v>
      </c>
      <c r="F51" s="11">
        <v>48</v>
      </c>
      <c r="G51" s="3" t="e">
        <f>(G50+E51)*(1+(VLOOKUP(dashboard!$N$2+F51, $A$3:$E$92, 4, FALSE)))</f>
        <v>#N/A</v>
      </c>
      <c r="H51" t="str">
        <f>IF(F51&lt;dashboard!$N$5, E51,"" )</f>
        <v/>
      </c>
      <c r="I51">
        <f t="shared" si="3"/>
        <v>2028</v>
      </c>
      <c r="J51" t="str">
        <f>IF(F51&lt;dashboard!$N$5, ROW(), "")</f>
        <v/>
      </c>
      <c r="K51" t="str">
        <f t="shared" si="1"/>
        <v/>
      </c>
      <c r="L51" s="16" t="str">
        <f t="shared" si="2"/>
        <v/>
      </c>
    </row>
    <row r="52" spans="1:12" ht="15.75" x14ac:dyDescent="0.25">
      <c r="A52" s="1">
        <v>1977</v>
      </c>
      <c r="B52" s="2">
        <v>-6.9800000000000001E-2</v>
      </c>
      <c r="C52" s="10">
        <v>6.7000000000000004E-2</v>
      </c>
      <c r="D52" s="10">
        <f t="shared" si="0"/>
        <v>-0.12820993439550132</v>
      </c>
      <c r="E52" s="3">
        <f>E51*(1+dashboard!N$4)</f>
        <v>26388.117932094177</v>
      </c>
      <c r="F52" s="11">
        <v>49</v>
      </c>
      <c r="G52" s="3" t="e">
        <f>(G51+E52)*(1+(VLOOKUP(dashboard!$N$2+F52, $A$3:$E$92, 4, FALSE)))</f>
        <v>#N/A</v>
      </c>
      <c r="H52" t="str">
        <f>IF(F52&lt;dashboard!$N$5, E52,"" )</f>
        <v/>
      </c>
      <c r="I52">
        <f t="shared" si="3"/>
        <v>2029</v>
      </c>
      <c r="J52" t="str">
        <f>IF(F52&lt;dashboard!$N$5, ROW(), "")</f>
        <v/>
      </c>
      <c r="K52" t="str">
        <f t="shared" si="1"/>
        <v/>
      </c>
      <c r="L52" s="16" t="str">
        <f t="shared" si="2"/>
        <v/>
      </c>
    </row>
    <row r="53" spans="1:12" ht="15.75" x14ac:dyDescent="0.25">
      <c r="A53" s="1">
        <v>1978</v>
      </c>
      <c r="B53" s="2">
        <v>6.5100000000000005E-2</v>
      </c>
      <c r="C53" s="10">
        <v>0.09</v>
      </c>
      <c r="D53" s="10">
        <f t="shared" si="0"/>
        <v>-2.2844036697247883E-2</v>
      </c>
      <c r="E53" s="3">
        <f>E52*(1+dashboard!N$4)</f>
        <v>26915.880290736062</v>
      </c>
      <c r="F53" s="11">
        <v>50</v>
      </c>
      <c r="G53" s="3" t="e">
        <f>(G52+E53)*(1+(VLOOKUP(dashboard!$N$2+F53, $A$3:$E$92, 4, FALSE)))</f>
        <v>#N/A</v>
      </c>
      <c r="H53" t="str">
        <f>IF(F53&lt;dashboard!$N$5, E53,"" )</f>
        <v/>
      </c>
      <c r="I53">
        <f t="shared" si="3"/>
        <v>2030</v>
      </c>
      <c r="J53" t="str">
        <f>IF(F53&lt;dashboard!$N$5, ROW(), "")</f>
        <v/>
      </c>
      <c r="K53" t="str">
        <f t="shared" si="1"/>
        <v/>
      </c>
      <c r="L53" s="16" t="str">
        <f t="shared" si="2"/>
        <v/>
      </c>
    </row>
    <row r="54" spans="1:12" ht="15.75" x14ac:dyDescent="0.25">
      <c r="A54" s="1">
        <v>1979</v>
      </c>
      <c r="B54" s="2">
        <v>0.1852</v>
      </c>
      <c r="C54" s="10">
        <v>0.13300000000000001</v>
      </c>
      <c r="D54" s="10">
        <f t="shared" si="0"/>
        <v>4.6072374227714041E-2</v>
      </c>
      <c r="E54" s="3">
        <f>E53*(1+dashboard!N$4)</f>
        <v>27454.197896550784</v>
      </c>
      <c r="F54" s="11">
        <v>51</v>
      </c>
      <c r="G54" s="3" t="e">
        <f>(G53+E54)*(1+(VLOOKUP(dashboard!$N$2+F54, $A$3:$E$92, 4, FALSE)))</f>
        <v>#N/A</v>
      </c>
      <c r="H54" t="str">
        <f>IF(F54&lt;dashboard!$N$5, E54,"" )</f>
        <v/>
      </c>
      <c r="I54">
        <f t="shared" si="3"/>
        <v>2031</v>
      </c>
      <c r="J54" t="str">
        <f>IF(F54&lt;dashboard!$N$5, ROW(), "")</f>
        <v/>
      </c>
      <c r="K54" t="str">
        <f t="shared" si="1"/>
        <v/>
      </c>
      <c r="L54" s="16" t="str">
        <f t="shared" si="2"/>
        <v/>
      </c>
    </row>
    <row r="55" spans="1:12" ht="15.75" x14ac:dyDescent="0.25">
      <c r="A55" s="1">
        <v>1980</v>
      </c>
      <c r="B55" s="2">
        <v>0.31740000000000002</v>
      </c>
      <c r="C55" s="10">
        <v>0.125</v>
      </c>
      <c r="D55" s="10">
        <f t="shared" si="0"/>
        <v>0.17102222222222241</v>
      </c>
      <c r="E55" s="3">
        <f>E54*(1+dashboard!N$4)</f>
        <v>28003.2818544818</v>
      </c>
      <c r="F55" s="11">
        <v>52</v>
      </c>
      <c r="G55" s="3" t="e">
        <f>(G54+E55)*(1+(VLOOKUP(dashboard!$N$2+F55, $A$3:$E$92, 4, FALSE)))</f>
        <v>#N/A</v>
      </c>
      <c r="H55" t="str">
        <f>IF(F55&lt;dashboard!$N$5, E55,"" )</f>
        <v/>
      </c>
      <c r="I55">
        <f t="shared" si="3"/>
        <v>2032</v>
      </c>
      <c r="J55" t="str">
        <f>IF(F55&lt;dashboard!$N$5, ROW(), "")</f>
        <v/>
      </c>
      <c r="K55" t="str">
        <f t="shared" si="1"/>
        <v/>
      </c>
      <c r="L55" s="16" t="str">
        <f t="shared" si="2"/>
        <v/>
      </c>
    </row>
    <row r="56" spans="1:12" ht="15.75" x14ac:dyDescent="0.25">
      <c r="A56" s="1">
        <v>1981</v>
      </c>
      <c r="B56" s="2">
        <v>-4.7E-2</v>
      </c>
      <c r="C56" s="10">
        <v>8.900000000000001E-2</v>
      </c>
      <c r="D56" s="10">
        <f t="shared" si="0"/>
        <v>-0.12488521579430667</v>
      </c>
      <c r="E56" s="3">
        <f>E55*(1+dashboard!N$4)</f>
        <v>28563.347491571436</v>
      </c>
      <c r="F56" s="11">
        <v>53</v>
      </c>
      <c r="G56" s="3" t="e">
        <f>(G55+E56)*(1+(VLOOKUP(dashboard!$N$2+F56, $A$3:$E$92, 4, FALSE)))</f>
        <v>#N/A</v>
      </c>
      <c r="H56" t="str">
        <f>IF(F56&lt;dashboard!$N$5, E56,"" )</f>
        <v/>
      </c>
      <c r="I56">
        <f t="shared" si="3"/>
        <v>2033</v>
      </c>
      <c r="J56" t="str">
        <f>IF(F56&lt;dashboard!$N$5, ROW(), "")</f>
        <v/>
      </c>
      <c r="K56" t="str">
        <f t="shared" si="1"/>
        <v/>
      </c>
      <c r="L56" s="16" t="str">
        <f t="shared" si="2"/>
        <v/>
      </c>
    </row>
    <row r="57" spans="1:12" ht="15.75" x14ac:dyDescent="0.25">
      <c r="A57" s="1">
        <v>1982</v>
      </c>
      <c r="B57" s="2">
        <v>0.20419999999999999</v>
      </c>
      <c r="C57" s="10">
        <v>3.7999999999999999E-2</v>
      </c>
      <c r="D57" s="10">
        <f t="shared" si="0"/>
        <v>0.16011560693641602</v>
      </c>
      <c r="E57" s="3">
        <f>E56*(1+dashboard!N$4)</f>
        <v>29134.614441402864</v>
      </c>
      <c r="F57" s="11">
        <v>54</v>
      </c>
      <c r="G57" s="3" t="e">
        <f>(G56+E57)*(1+(VLOOKUP(dashboard!$N$2+F57, $A$3:$E$92, 4, FALSE)))</f>
        <v>#N/A</v>
      </c>
      <c r="H57" t="str">
        <f>IF(F57&lt;dashboard!$N$5, E57,"" )</f>
        <v/>
      </c>
      <c r="I57">
        <f t="shared" si="3"/>
        <v>2034</v>
      </c>
      <c r="J57" t="str">
        <f>IF(F57&lt;dashboard!$N$5, ROW(), "")</f>
        <v/>
      </c>
      <c r="K57" t="str">
        <f t="shared" si="1"/>
        <v/>
      </c>
      <c r="L57" s="16" t="str">
        <f t="shared" si="2"/>
        <v/>
      </c>
    </row>
    <row r="58" spans="1:12" ht="15.75" x14ac:dyDescent="0.25">
      <c r="A58" s="1">
        <v>1983</v>
      </c>
      <c r="B58" s="2">
        <v>0.22339999999999999</v>
      </c>
      <c r="C58" s="10">
        <v>3.7999999999999999E-2</v>
      </c>
      <c r="D58" s="10">
        <f t="shared" si="0"/>
        <v>0.17861271676300583</v>
      </c>
      <c r="E58" s="3">
        <f>E57*(1+dashboard!N$4)</f>
        <v>29717.306730230921</v>
      </c>
      <c r="F58" s="11">
        <v>55</v>
      </c>
      <c r="G58" s="3" t="e">
        <f>(G57+E58)*(1+(VLOOKUP(dashboard!$N$2+F58, $A$3:$E$92, 4, FALSE)))</f>
        <v>#N/A</v>
      </c>
      <c r="H58" t="str">
        <f>IF(F58&lt;dashboard!$N$5, E58,"" )</f>
        <v/>
      </c>
      <c r="I58">
        <f t="shared" si="3"/>
        <v>2035</v>
      </c>
      <c r="J58" t="str">
        <f>IF(F58&lt;dashboard!$N$5, ROW(), "")</f>
        <v/>
      </c>
      <c r="K58" t="str">
        <f t="shared" si="1"/>
        <v/>
      </c>
      <c r="L58" s="16" t="str">
        <f t="shared" si="2"/>
        <v/>
      </c>
    </row>
    <row r="59" spans="1:12" ht="15.75" x14ac:dyDescent="0.25">
      <c r="A59" s="1">
        <v>1984</v>
      </c>
      <c r="B59" s="2">
        <v>6.1499999999999999E-2</v>
      </c>
      <c r="C59" s="10">
        <v>3.9E-2</v>
      </c>
      <c r="D59" s="10">
        <f t="shared" si="0"/>
        <v>2.1655437921078047E-2</v>
      </c>
      <c r="E59" s="3">
        <f>E58*(1+dashboard!N$4)</f>
        <v>30311.652864835542</v>
      </c>
      <c r="F59" s="11">
        <v>56</v>
      </c>
      <c r="G59" s="3" t="e">
        <f>(G58+E59)*(1+(VLOOKUP(dashboard!$N$2+F59, $A$3:$E$92, 4, FALSE)))</f>
        <v>#N/A</v>
      </c>
      <c r="H59" t="str">
        <f>IF(F59&lt;dashboard!$N$5, E59,"" )</f>
        <v/>
      </c>
      <c r="I59">
        <f t="shared" si="3"/>
        <v>2036</v>
      </c>
      <c r="J59" t="str">
        <f>IF(F59&lt;dashboard!$N$5, ROW(), "")</f>
        <v/>
      </c>
      <c r="K59" t="str">
        <f t="shared" si="1"/>
        <v/>
      </c>
      <c r="L59" s="16" t="str">
        <f t="shared" si="2"/>
        <v/>
      </c>
    </row>
    <row r="60" spans="1:12" ht="15.75" x14ac:dyDescent="0.25">
      <c r="A60" s="1">
        <v>1985</v>
      </c>
      <c r="B60" s="2">
        <v>0.31240000000000001</v>
      </c>
      <c r="C60" s="10">
        <v>3.7999999999999999E-2</v>
      </c>
      <c r="D60" s="10">
        <f t="shared" si="0"/>
        <v>0.26435452793834302</v>
      </c>
      <c r="E60" s="3">
        <f>E59*(1+dashboard!N$4)</f>
        <v>30917.885922132253</v>
      </c>
      <c r="F60" s="11">
        <v>57</v>
      </c>
      <c r="G60" s="3" t="e">
        <f>(G59+E60)*(1+(VLOOKUP(dashboard!$N$2+F60, $A$3:$E$92, 4, FALSE)))</f>
        <v>#N/A</v>
      </c>
      <c r="H60" t="str">
        <f>IF(F60&lt;dashboard!$N$5, E60,"" )</f>
        <v/>
      </c>
      <c r="I60">
        <f t="shared" si="3"/>
        <v>2037</v>
      </c>
      <c r="J60" t="str">
        <f>IF(F60&lt;dashboard!$N$5, ROW(), "")</f>
        <v/>
      </c>
      <c r="K60" t="str">
        <f t="shared" si="1"/>
        <v/>
      </c>
      <c r="L60" s="16" t="str">
        <f t="shared" si="2"/>
        <v/>
      </c>
    </row>
    <row r="61" spans="1:12" ht="15.75" x14ac:dyDescent="0.25">
      <c r="A61" s="1">
        <v>1986</v>
      </c>
      <c r="B61" s="2">
        <v>0.18490000000000001</v>
      </c>
      <c r="C61" s="10">
        <v>1.1000000000000001E-2</v>
      </c>
      <c r="D61" s="10">
        <f t="shared" si="0"/>
        <v>0.17200791295746809</v>
      </c>
      <c r="E61" s="3">
        <f>E60*(1+dashboard!N$4)</f>
        <v>31536.243640574899</v>
      </c>
      <c r="F61" s="11">
        <v>58</v>
      </c>
      <c r="G61" s="3" t="e">
        <f>(G60+E61)*(1+(VLOOKUP(dashboard!$N$2+F61, $A$3:$E$92, 4, FALSE)))</f>
        <v>#N/A</v>
      </c>
      <c r="H61" t="str">
        <f>IF(F61&lt;dashboard!$N$5, E61,"" )</f>
        <v/>
      </c>
      <c r="I61">
        <f t="shared" si="3"/>
        <v>2038</v>
      </c>
      <c r="J61" t="str">
        <f>IF(F61&lt;dashboard!$N$5, ROW(), "")</f>
        <v/>
      </c>
      <c r="K61" t="str">
        <f t="shared" si="1"/>
        <v/>
      </c>
      <c r="L61" s="16" t="str">
        <f t="shared" si="2"/>
        <v/>
      </c>
    </row>
    <row r="62" spans="1:12" ht="15.75" x14ac:dyDescent="0.25">
      <c r="A62" s="1">
        <v>1987</v>
      </c>
      <c r="B62" s="2">
        <v>5.8099999999999999E-2</v>
      </c>
      <c r="C62" s="10">
        <v>4.4000000000000004E-2</v>
      </c>
      <c r="D62" s="10">
        <f t="shared" si="0"/>
        <v>1.3505747126436818E-2</v>
      </c>
      <c r="E62" s="3">
        <f>E61*(1+dashboard!N$4)</f>
        <v>32166.968513386397</v>
      </c>
      <c r="F62" s="11">
        <v>59</v>
      </c>
      <c r="G62" s="3" t="e">
        <f>(G61+E62)*(1+(VLOOKUP(dashboard!$N$2+F62, $A$3:$E$92, 4, FALSE)))</f>
        <v>#N/A</v>
      </c>
      <c r="H62" t="str">
        <f>IF(F62&lt;dashboard!$N$5, E62,"" )</f>
        <v/>
      </c>
      <c r="I62">
        <f t="shared" si="3"/>
        <v>2039</v>
      </c>
      <c r="J62" t="str">
        <f>IF(F62&lt;dashboard!$N$5, ROW(), "")</f>
        <v/>
      </c>
      <c r="K62" t="str">
        <f t="shared" si="1"/>
        <v/>
      </c>
      <c r="L62" s="16" t="str">
        <f t="shared" si="2"/>
        <v/>
      </c>
    </row>
    <row r="63" spans="1:12" ht="15.75" x14ac:dyDescent="0.25">
      <c r="A63" s="1">
        <v>1988</v>
      </c>
      <c r="B63" s="2">
        <v>0.16539999999999999</v>
      </c>
      <c r="C63" s="10">
        <v>4.4000000000000004E-2</v>
      </c>
      <c r="D63" s="10">
        <f t="shared" si="0"/>
        <v>0.11628352490421445</v>
      </c>
      <c r="E63" s="3">
        <f>E62*(1+dashboard!N$4)</f>
        <v>32810.307883654124</v>
      </c>
      <c r="F63" s="11">
        <v>60</v>
      </c>
      <c r="G63" s="3" t="e">
        <f>(G62+E63)*(1+(VLOOKUP(dashboard!$N$2+F63, $A$3:$E$92, 4, FALSE)))</f>
        <v>#N/A</v>
      </c>
      <c r="H63" t="str">
        <f>IF(F63&lt;dashboard!$N$5, E63,"" )</f>
        <v/>
      </c>
      <c r="I63">
        <f t="shared" si="3"/>
        <v>2040</v>
      </c>
      <c r="J63" t="str">
        <f>IF(F63&lt;dashboard!$N$5, ROW(), "")</f>
        <v/>
      </c>
      <c r="K63" t="str">
        <f t="shared" si="1"/>
        <v/>
      </c>
      <c r="L63" s="16" t="str">
        <f t="shared" si="2"/>
        <v/>
      </c>
    </row>
    <row r="64" spans="1:12" ht="15.75" x14ac:dyDescent="0.25">
      <c r="A64" s="1">
        <v>1989</v>
      </c>
      <c r="B64" s="2">
        <v>0.31480000000000002</v>
      </c>
      <c r="C64" s="10">
        <v>4.5999999999999999E-2</v>
      </c>
      <c r="D64" s="10">
        <f t="shared" si="0"/>
        <v>0.25697896749521987</v>
      </c>
      <c r="E64" s="3">
        <f>E63*(1+dashboard!N$4)</f>
        <v>33466.514041327209</v>
      </c>
      <c r="F64" s="11">
        <v>61</v>
      </c>
      <c r="G64" s="3" t="e">
        <f>(G63+E64)*(1+(VLOOKUP(dashboard!$N$2+F64, $A$3:$E$92, 4, FALSE)))</f>
        <v>#N/A</v>
      </c>
      <c r="H64" t="str">
        <f>IF(F64&lt;dashboard!$N$5, E64,"" )</f>
        <v/>
      </c>
      <c r="I64">
        <f t="shared" si="3"/>
        <v>2041</v>
      </c>
      <c r="J64" t="str">
        <f>IF(F64&lt;dashboard!$N$5, ROW(), "")</f>
        <v/>
      </c>
      <c r="K64" t="str">
        <f t="shared" si="1"/>
        <v/>
      </c>
      <c r="L64" s="16" t="str">
        <f t="shared" si="2"/>
        <v/>
      </c>
    </row>
    <row r="65" spans="1:12" ht="15.75" x14ac:dyDescent="0.25">
      <c r="A65" s="1">
        <v>1990</v>
      </c>
      <c r="B65" s="2">
        <v>-3.0599999999999999E-2</v>
      </c>
      <c r="C65" s="10">
        <v>6.0999999999999999E-2</v>
      </c>
      <c r="D65" s="10">
        <f t="shared" si="0"/>
        <v>-8.633364750235617E-2</v>
      </c>
      <c r="E65" s="3">
        <f>E64*(1+dashboard!N$4)</f>
        <v>34135.844322153753</v>
      </c>
      <c r="F65" s="11">
        <v>62</v>
      </c>
      <c r="G65" s="3" t="e">
        <f>(G64+E65)*(1+(VLOOKUP(dashboard!$N$2+F65, $A$3:$E$92, 4, FALSE)))</f>
        <v>#N/A</v>
      </c>
      <c r="H65" t="str">
        <f>IF(F65&lt;dashboard!$N$5, E65,"" )</f>
        <v/>
      </c>
      <c r="I65">
        <f t="shared" si="3"/>
        <v>2042</v>
      </c>
      <c r="J65" t="str">
        <f>IF(F65&lt;dashboard!$N$5, ROW(), "")</f>
        <v/>
      </c>
      <c r="K65" t="str">
        <f t="shared" si="1"/>
        <v/>
      </c>
      <c r="L65" s="16" t="str">
        <f t="shared" si="2"/>
        <v/>
      </c>
    </row>
    <row r="66" spans="1:12" ht="15.75" x14ac:dyDescent="0.25">
      <c r="A66" s="1">
        <v>1991</v>
      </c>
      <c r="B66" s="2">
        <v>0.30230000000000001</v>
      </c>
      <c r="C66" s="10">
        <v>3.1E-2</v>
      </c>
      <c r="D66" s="10">
        <f t="shared" si="0"/>
        <v>0.26314258001939872</v>
      </c>
      <c r="E66" s="3">
        <f>E65*(1+dashboard!N$4)</f>
        <v>34818.561208596831</v>
      </c>
      <c r="F66" s="11">
        <v>63</v>
      </c>
      <c r="G66" s="3" t="e">
        <f>(G65+E66)*(1+(VLOOKUP(dashboard!$N$2+F66, $A$3:$E$92, 4, FALSE)))</f>
        <v>#N/A</v>
      </c>
      <c r="H66" t="str">
        <f>IF(F66&lt;dashboard!$N$5, E66,"" )</f>
        <v/>
      </c>
      <c r="I66">
        <f t="shared" si="3"/>
        <v>2043</v>
      </c>
      <c r="J66" t="str">
        <f>IF(F66&lt;dashboard!$N$5, ROW(), "")</f>
        <v/>
      </c>
      <c r="K66" t="str">
        <f t="shared" si="1"/>
        <v/>
      </c>
      <c r="L66" s="16" t="str">
        <f t="shared" si="2"/>
        <v/>
      </c>
    </row>
    <row r="67" spans="1:12" ht="15.75" x14ac:dyDescent="0.25">
      <c r="A67" s="1">
        <v>1992</v>
      </c>
      <c r="B67" s="2">
        <v>7.4899999999999994E-2</v>
      </c>
      <c r="C67" s="10">
        <v>2.8999999999999998E-2</v>
      </c>
      <c r="D67" s="10">
        <f t="shared" si="0"/>
        <v>4.4606413994169092E-2</v>
      </c>
      <c r="E67" s="3">
        <f>E66*(1+dashboard!N$4)</f>
        <v>35514.932432768772</v>
      </c>
      <c r="F67" s="11">
        <v>64</v>
      </c>
      <c r="G67" s="3" t="e">
        <f>(G66+E67)*(1+(VLOOKUP(dashboard!$N$2+F67, $A$3:$E$92, 4, FALSE)))</f>
        <v>#N/A</v>
      </c>
      <c r="H67" t="str">
        <f>IF(F67&lt;dashboard!$N$5, E67,"" )</f>
        <v/>
      </c>
      <c r="I67">
        <f t="shared" si="3"/>
        <v>2044</v>
      </c>
      <c r="J67" t="str">
        <f>IF(F67&lt;dashboard!$N$5, ROW(), "")</f>
        <v/>
      </c>
      <c r="K67" t="str">
        <f t="shared" si="1"/>
        <v/>
      </c>
      <c r="L67" s="16" t="str">
        <f t="shared" si="2"/>
        <v/>
      </c>
    </row>
    <row r="68" spans="1:12" ht="15.75" x14ac:dyDescent="0.25">
      <c r="A68" s="1">
        <v>1993</v>
      </c>
      <c r="B68" s="2">
        <v>9.9699999999999997E-2</v>
      </c>
      <c r="C68" s="10">
        <v>2.7000000000000003E-2</v>
      </c>
      <c r="D68" s="10">
        <f t="shared" ref="D68:D92" si="4">(1+B68)/(1+C68)-1</f>
        <v>7.0788704965920157E-2</v>
      </c>
      <c r="E68" s="3">
        <f>E67*(1+dashboard!N$4)</f>
        <v>36225.23108142415</v>
      </c>
      <c r="F68" s="11">
        <v>65</v>
      </c>
      <c r="G68" s="3" t="e">
        <f>(G67+E68)*(1+(VLOOKUP(dashboard!$N$2+F68, $A$3:$E$92, 4, FALSE)))</f>
        <v>#N/A</v>
      </c>
      <c r="H68" t="str">
        <f>IF(F68&lt;dashboard!$N$5, E68,"" )</f>
        <v/>
      </c>
      <c r="I68">
        <f t="shared" si="3"/>
        <v>2045</v>
      </c>
      <c r="J68" t="str">
        <f>IF(F68&lt;dashboard!$N$5, ROW(), "")</f>
        <v/>
      </c>
      <c r="K68" t="str">
        <f t="shared" ref="K68:K92" si="5">IFERROR(INDEX($I$1:$I$92, SMALL($J$3:$J$92,ROW(J66)),1),"")</f>
        <v/>
      </c>
      <c r="L68" s="16" t="str">
        <f t="shared" ref="L68:L92" si="6">IFERROR(INDEX($G$1:$G$92, SMALL($J$3:$J$92,ROW(K66)),1),"")</f>
        <v/>
      </c>
    </row>
    <row r="69" spans="1:12" ht="15.75" x14ac:dyDescent="0.25">
      <c r="A69" s="1">
        <v>1994</v>
      </c>
      <c r="B69" s="2">
        <v>1.3299999999999999E-2</v>
      </c>
      <c r="C69" s="10">
        <v>2.7000000000000003E-2</v>
      </c>
      <c r="D69" s="10">
        <f t="shared" si="4"/>
        <v>-1.333982473222961E-2</v>
      </c>
      <c r="E69" s="3">
        <f>E68*(1+dashboard!N$4)</f>
        <v>36949.735703052633</v>
      </c>
      <c r="F69" s="11">
        <v>66</v>
      </c>
      <c r="G69" s="3" t="e">
        <f>(G68+E69)*(1+(VLOOKUP(dashboard!$N$2+F69, $A$3:$E$92, 4, FALSE)))</f>
        <v>#N/A</v>
      </c>
      <c r="H69" t="str">
        <f>IF(F69&lt;dashboard!$N$5, E69,"" )</f>
        <v/>
      </c>
      <c r="I69">
        <f t="shared" ref="I69:I92" si="7">I68+1</f>
        <v>2046</v>
      </c>
      <c r="J69" t="str">
        <f>IF(F69&lt;dashboard!$N$5, ROW(), "")</f>
        <v/>
      </c>
      <c r="K69" t="str">
        <f t="shared" si="5"/>
        <v/>
      </c>
      <c r="L69" s="16" t="str">
        <f t="shared" si="6"/>
        <v/>
      </c>
    </row>
    <row r="70" spans="1:12" ht="15.75" x14ac:dyDescent="0.25">
      <c r="A70" s="1">
        <v>1995</v>
      </c>
      <c r="B70" s="2">
        <v>0.372</v>
      </c>
      <c r="C70" s="10">
        <v>2.5000000000000001E-2</v>
      </c>
      <c r="D70" s="10">
        <f t="shared" si="4"/>
        <v>0.33853658536585374</v>
      </c>
      <c r="E70" s="3">
        <f>E69*(1+dashboard!N$4)</f>
        <v>37688.730417113686</v>
      </c>
      <c r="F70" s="11">
        <v>67</v>
      </c>
      <c r="G70" s="3" t="e">
        <f>(G69+E70)*(1+(VLOOKUP(dashboard!$N$2+F70, $A$3:$E$92, 4, FALSE)))</f>
        <v>#N/A</v>
      </c>
      <c r="H70" t="str">
        <f>IF(F70&lt;dashboard!$N$5, E70,"" )</f>
        <v/>
      </c>
      <c r="I70">
        <f t="shared" si="7"/>
        <v>2047</v>
      </c>
      <c r="J70" t="str">
        <f>IF(F70&lt;dashboard!$N$5, ROW(), "")</f>
        <v/>
      </c>
      <c r="K70" t="str">
        <f t="shared" si="5"/>
        <v/>
      </c>
      <c r="L70" s="16" t="str">
        <f t="shared" si="6"/>
        <v/>
      </c>
    </row>
    <row r="71" spans="1:12" ht="15.75" x14ac:dyDescent="0.25">
      <c r="A71" s="1">
        <v>1996</v>
      </c>
      <c r="B71" s="2">
        <v>0.2268</v>
      </c>
      <c r="C71" s="10">
        <v>3.3000000000000002E-2</v>
      </c>
      <c r="D71" s="10">
        <f t="shared" si="4"/>
        <v>0.18760890609874159</v>
      </c>
      <c r="E71" s="3">
        <f>E70*(1+dashboard!N$4)</f>
        <v>38442.505025455961</v>
      </c>
      <c r="F71" s="11">
        <v>68</v>
      </c>
      <c r="G71" s="3" t="e">
        <f>(G70+E71)*(1+(VLOOKUP(dashboard!$N$2+F71, $A$3:$E$92, 4, FALSE)))</f>
        <v>#N/A</v>
      </c>
      <c r="H71" t="str">
        <f>IF(F71&lt;dashboard!$N$5, E71,"" )</f>
        <v/>
      </c>
      <c r="I71">
        <f t="shared" si="7"/>
        <v>2048</v>
      </c>
      <c r="J71" t="str">
        <f>IF(F71&lt;dashboard!$N$5, ROW(), "")</f>
        <v/>
      </c>
      <c r="K71" t="str">
        <f t="shared" si="5"/>
        <v/>
      </c>
      <c r="L71" s="16" t="str">
        <f t="shared" si="6"/>
        <v/>
      </c>
    </row>
    <row r="72" spans="1:12" ht="15.75" x14ac:dyDescent="0.25">
      <c r="A72" s="1">
        <v>1997</v>
      </c>
      <c r="B72" s="2">
        <v>0.33100000000000002</v>
      </c>
      <c r="C72" s="10">
        <v>1.7000000000000001E-2</v>
      </c>
      <c r="D72" s="10">
        <f t="shared" si="4"/>
        <v>0.30875122910521147</v>
      </c>
      <c r="E72" s="3">
        <f>E71*(1+dashboard!N$4)</f>
        <v>39211.355125965078</v>
      </c>
      <c r="F72" s="11">
        <v>69</v>
      </c>
      <c r="G72" s="3" t="e">
        <f>(G71+E72)*(1+(VLOOKUP(dashboard!$N$2+F72, $A$3:$E$92, 4, FALSE)))</f>
        <v>#N/A</v>
      </c>
      <c r="H72" t="str">
        <f>IF(F72&lt;dashboard!$N$5, E72,"" )</f>
        <v/>
      </c>
      <c r="I72">
        <f t="shared" si="7"/>
        <v>2049</v>
      </c>
      <c r="J72" t="str">
        <f>IF(F72&lt;dashboard!$N$5, ROW(), "")</f>
        <v/>
      </c>
      <c r="K72" t="str">
        <f t="shared" si="5"/>
        <v/>
      </c>
      <c r="L72" s="16" t="str">
        <f t="shared" si="6"/>
        <v/>
      </c>
    </row>
    <row r="73" spans="1:12" ht="15.75" x14ac:dyDescent="0.25">
      <c r="A73" s="1">
        <v>1998</v>
      </c>
      <c r="B73" s="2">
        <v>0.28339999999999999</v>
      </c>
      <c r="C73" s="10">
        <v>1.6E-2</v>
      </c>
      <c r="D73" s="10">
        <f t="shared" si="4"/>
        <v>0.26318897637795269</v>
      </c>
      <c r="E73" s="3">
        <f>E72*(1+dashboard!N$4)</f>
        <v>39995.582228484382</v>
      </c>
      <c r="F73" s="11">
        <v>70</v>
      </c>
      <c r="G73" s="3" t="e">
        <f>(G72+E73)*(1+(VLOOKUP(dashboard!$N$2+F73, $A$3:$E$92, 4, FALSE)))</f>
        <v>#N/A</v>
      </c>
      <c r="H73" t="str">
        <f>IF(F73&lt;dashboard!$N$5, E73,"" )</f>
        <v/>
      </c>
      <c r="I73">
        <f t="shared" si="7"/>
        <v>2050</v>
      </c>
      <c r="J73" t="str">
        <f>IF(F73&lt;dashboard!$N$5, ROW(), "")</f>
        <v/>
      </c>
      <c r="K73" t="str">
        <f t="shared" si="5"/>
        <v/>
      </c>
      <c r="L73" s="16" t="str">
        <f t="shared" si="6"/>
        <v/>
      </c>
    </row>
    <row r="74" spans="1:12" ht="15.75" x14ac:dyDescent="0.25">
      <c r="A74" s="1">
        <v>1999</v>
      </c>
      <c r="B74" s="2">
        <v>0.2089</v>
      </c>
      <c r="C74" s="10">
        <v>2.7000000000000003E-2</v>
      </c>
      <c r="D74" s="10">
        <f t="shared" si="4"/>
        <v>0.17711781888997091</v>
      </c>
      <c r="E74" s="3">
        <f>E73*(1+dashboard!N$4)</f>
        <v>40795.493873054067</v>
      </c>
      <c r="F74" s="11">
        <v>71</v>
      </c>
      <c r="G74" s="3" t="e">
        <f>(G73+E74)*(1+(VLOOKUP(dashboard!$N$2+F74, $A$3:$E$92, 4, FALSE)))</f>
        <v>#N/A</v>
      </c>
      <c r="H74" t="str">
        <f>IF(F74&lt;dashboard!$N$5, E74,"" )</f>
        <v/>
      </c>
      <c r="I74">
        <f t="shared" si="7"/>
        <v>2051</v>
      </c>
      <c r="J74" t="str">
        <f>IF(F74&lt;dashboard!$N$5, ROW(), "")</f>
        <v/>
      </c>
      <c r="K74" t="str">
        <f t="shared" si="5"/>
        <v/>
      </c>
      <c r="L74" s="16" t="str">
        <f t="shared" si="6"/>
        <v/>
      </c>
    </row>
    <row r="75" spans="1:12" ht="15.75" x14ac:dyDescent="0.25">
      <c r="A75" s="1">
        <v>2000</v>
      </c>
      <c r="B75" s="2">
        <v>-9.0300000000000005E-2</v>
      </c>
      <c r="C75" s="10">
        <v>3.4000000000000002E-2</v>
      </c>
      <c r="D75" s="10">
        <f t="shared" si="4"/>
        <v>-0.1202127659574469</v>
      </c>
      <c r="E75" s="3">
        <f>E74*(1+dashboard!N$4)</f>
        <v>41611.40375051515</v>
      </c>
      <c r="F75" s="11">
        <v>72</v>
      </c>
      <c r="G75" s="3" t="e">
        <f>(G74+E75)*(1+(VLOOKUP(dashboard!$N$2+F75, $A$3:$E$92, 4, FALSE)))</f>
        <v>#N/A</v>
      </c>
      <c r="H75" t="str">
        <f>IF(F75&lt;dashboard!$N$5, E75,"" )</f>
        <v/>
      </c>
      <c r="I75">
        <f t="shared" si="7"/>
        <v>2052</v>
      </c>
      <c r="J75" t="str">
        <f>IF(F75&lt;dashboard!$N$5, ROW(), "")</f>
        <v/>
      </c>
      <c r="K75" t="str">
        <f t="shared" si="5"/>
        <v/>
      </c>
      <c r="L75" s="16" t="str">
        <f t="shared" si="6"/>
        <v/>
      </c>
    </row>
    <row r="76" spans="1:12" ht="15.75" x14ac:dyDescent="0.25">
      <c r="A76" s="1">
        <v>2001</v>
      </c>
      <c r="B76" s="2">
        <v>-0.11849999999999999</v>
      </c>
      <c r="C76" s="10">
        <v>1.6E-2</v>
      </c>
      <c r="D76" s="10">
        <f t="shared" si="4"/>
        <v>-0.13238188976377963</v>
      </c>
      <c r="E76" s="3">
        <f>E75*(1+dashboard!N$4)</f>
        <v>42443.631825525452</v>
      </c>
      <c r="F76" s="11">
        <v>73</v>
      </c>
      <c r="G76" s="3" t="e">
        <f>(G75+E76)*(1+(VLOOKUP(dashboard!$N$2+F76, $A$3:$E$92, 4, FALSE)))</f>
        <v>#N/A</v>
      </c>
      <c r="H76" t="str">
        <f>IF(F76&lt;dashboard!$N$5, E76,"" )</f>
        <v/>
      </c>
      <c r="I76">
        <f t="shared" si="7"/>
        <v>2053</v>
      </c>
      <c r="J76" t="str">
        <f>IF(F76&lt;dashboard!$N$5, ROW(), "")</f>
        <v/>
      </c>
      <c r="K76" t="str">
        <f t="shared" si="5"/>
        <v/>
      </c>
      <c r="L76" s="16" t="str">
        <f t="shared" si="6"/>
        <v/>
      </c>
    </row>
    <row r="77" spans="1:12" ht="15.75" x14ac:dyDescent="0.25">
      <c r="A77" s="1">
        <v>2002</v>
      </c>
      <c r="B77" s="2">
        <v>-0.21970000000000001</v>
      </c>
      <c r="C77" s="10">
        <v>2.4E-2</v>
      </c>
      <c r="D77" s="10">
        <f t="shared" si="4"/>
        <v>-0.23798828125000004</v>
      </c>
      <c r="E77" s="3">
        <f>E76*(1+dashboard!N$4)</f>
        <v>43292.504462035962</v>
      </c>
      <c r="F77" s="11">
        <v>74</v>
      </c>
      <c r="G77" s="3" t="e">
        <f>(G76+E77)*(1+(VLOOKUP(dashboard!$N$2+F77, $A$3:$E$92, 4, FALSE)))</f>
        <v>#N/A</v>
      </c>
      <c r="H77" t="str">
        <f>IF(F77&lt;dashboard!$N$5, E77,"" )</f>
        <v/>
      </c>
      <c r="I77">
        <f t="shared" si="7"/>
        <v>2054</v>
      </c>
      <c r="J77" t="str">
        <f>IF(F77&lt;dashboard!$N$5, ROW(), "")</f>
        <v/>
      </c>
      <c r="K77" t="str">
        <f t="shared" si="5"/>
        <v/>
      </c>
      <c r="L77" s="16" t="str">
        <f t="shared" si="6"/>
        <v/>
      </c>
    </row>
    <row r="78" spans="1:12" ht="15.75" x14ac:dyDescent="0.25">
      <c r="A78" s="1">
        <v>2003</v>
      </c>
      <c r="B78" s="2">
        <v>0.28360000000000002</v>
      </c>
      <c r="C78" s="10">
        <v>1.9E-2</v>
      </c>
      <c r="D78" s="10">
        <f t="shared" si="4"/>
        <v>0.25966633954857721</v>
      </c>
      <c r="E78" s="3">
        <f>E77*(1+dashboard!N$4)</f>
        <v>44158.35455127668</v>
      </c>
      <c r="F78" s="11">
        <v>75</v>
      </c>
      <c r="G78" s="3" t="e">
        <f>(G77+E78)*(1+(VLOOKUP(dashboard!$N$2+F78, $A$3:$E$92, 4, FALSE)))</f>
        <v>#N/A</v>
      </c>
      <c r="H78" t="str">
        <f>IF(F78&lt;dashboard!$N$5, E78,"" )</f>
        <v/>
      </c>
      <c r="I78">
        <f t="shared" si="7"/>
        <v>2055</v>
      </c>
      <c r="J78" t="str">
        <f>IF(F78&lt;dashboard!$N$5, ROW(), "")</f>
        <v/>
      </c>
      <c r="K78" t="str">
        <f t="shared" si="5"/>
        <v/>
      </c>
      <c r="L78" s="16" t="str">
        <f t="shared" si="6"/>
        <v/>
      </c>
    </row>
    <row r="79" spans="1:12" ht="15.75" x14ac:dyDescent="0.25">
      <c r="A79" s="1">
        <v>2004</v>
      </c>
      <c r="B79" s="2">
        <v>0.1074</v>
      </c>
      <c r="C79" s="10">
        <v>3.3000000000000002E-2</v>
      </c>
      <c r="D79" s="10">
        <f t="shared" si="4"/>
        <v>7.202323330106486E-2</v>
      </c>
      <c r="E79" s="3">
        <f>E78*(1+dashboard!N$4)</f>
        <v>45041.521642302214</v>
      </c>
      <c r="F79" s="11">
        <v>76</v>
      </c>
      <c r="G79" s="3" t="e">
        <f>(G78+E79)*(1+(VLOOKUP(dashboard!$N$2+F79, $A$3:$E$92, 4, FALSE)))</f>
        <v>#N/A</v>
      </c>
      <c r="H79" t="str">
        <f>IF(F79&lt;dashboard!$N$5, E79,"" )</f>
        <v/>
      </c>
      <c r="I79">
        <f t="shared" si="7"/>
        <v>2056</v>
      </c>
      <c r="J79" t="str">
        <f>IF(F79&lt;dashboard!$N$5, ROW(), "")</f>
        <v/>
      </c>
      <c r="K79" t="str">
        <f t="shared" si="5"/>
        <v/>
      </c>
      <c r="L79" s="16" t="str">
        <f t="shared" si="6"/>
        <v/>
      </c>
    </row>
    <row r="80" spans="1:12" ht="15.75" x14ac:dyDescent="0.25">
      <c r="A80" s="1">
        <v>2005</v>
      </c>
      <c r="B80" s="2">
        <v>4.8300000000000003E-2</v>
      </c>
      <c r="C80" s="10">
        <v>3.4000000000000002E-2</v>
      </c>
      <c r="D80" s="10">
        <f t="shared" si="4"/>
        <v>1.382978723404249E-2</v>
      </c>
      <c r="E80" s="3">
        <f>E79*(1+dashboard!N$4)</f>
        <v>45942.352075148257</v>
      </c>
      <c r="F80" s="11">
        <v>77</v>
      </c>
      <c r="G80" s="3" t="e">
        <f>(G79+E80)*(1+(VLOOKUP(dashboard!$N$2+F80, $A$3:$E$92, 4, FALSE)))</f>
        <v>#N/A</v>
      </c>
      <c r="H80" t="str">
        <f>IF(F80&lt;dashboard!$N$5, E80,"" )</f>
        <v/>
      </c>
      <c r="I80">
        <f t="shared" si="7"/>
        <v>2057</v>
      </c>
      <c r="J80" t="str">
        <f>IF(F80&lt;dashboard!$N$5, ROW(), "")</f>
        <v/>
      </c>
      <c r="K80" t="str">
        <f t="shared" si="5"/>
        <v/>
      </c>
      <c r="L80" s="16" t="str">
        <f t="shared" si="6"/>
        <v/>
      </c>
    </row>
    <row r="81" spans="1:12" ht="15.75" x14ac:dyDescent="0.25">
      <c r="A81" s="1">
        <v>2006</v>
      </c>
      <c r="B81" s="2">
        <v>0.15609999999999999</v>
      </c>
      <c r="C81" s="10">
        <v>2.5000000000000001E-2</v>
      </c>
      <c r="D81" s="10">
        <f t="shared" si="4"/>
        <v>0.12790243902439036</v>
      </c>
      <c r="E81" s="3">
        <f>E80*(1+dashboard!N$4)</f>
        <v>46861.199116651223</v>
      </c>
      <c r="F81" s="11">
        <v>78</v>
      </c>
      <c r="G81" s="3" t="e">
        <f>(G80+E81)*(1+(VLOOKUP(dashboard!$N$2+F81, $A$3:$E$92, 4, FALSE)))</f>
        <v>#N/A</v>
      </c>
      <c r="H81" t="str">
        <f>IF(F81&lt;dashboard!$N$5, E81,"" )</f>
        <v/>
      </c>
      <c r="I81">
        <f t="shared" si="7"/>
        <v>2058</v>
      </c>
      <c r="J81" t="str">
        <f>IF(F81&lt;dashboard!$N$5, ROW(), "")</f>
        <v/>
      </c>
      <c r="K81" t="str">
        <f t="shared" si="5"/>
        <v/>
      </c>
      <c r="L81" s="16" t="str">
        <f t="shared" si="6"/>
        <v/>
      </c>
    </row>
    <row r="82" spans="1:12" ht="15.75" x14ac:dyDescent="0.25">
      <c r="A82" s="1">
        <v>2007</v>
      </c>
      <c r="B82" s="2">
        <v>5.4800000000000001E-2</v>
      </c>
      <c r="C82" s="10">
        <v>4.0999999999999995E-2</v>
      </c>
      <c r="D82" s="10">
        <f t="shared" si="4"/>
        <v>1.3256484149855918E-2</v>
      </c>
      <c r="E82" s="3">
        <f>E81*(1+dashboard!N$4)</f>
        <v>47798.423098984247</v>
      </c>
      <c r="F82" s="11">
        <v>79</v>
      </c>
      <c r="G82" s="3" t="e">
        <f>(G81+E82)*(1+(VLOOKUP(dashboard!$N$2+F82, $A$3:$E$92, 4, FALSE)))</f>
        <v>#N/A</v>
      </c>
      <c r="H82" t="str">
        <f>IF(F82&lt;dashboard!$N$5, E82,"" )</f>
        <v/>
      </c>
      <c r="I82">
        <f t="shared" si="7"/>
        <v>2059</v>
      </c>
      <c r="J82" t="str">
        <f>IF(F82&lt;dashboard!$N$5, ROW(), "")</f>
        <v/>
      </c>
      <c r="K82" t="str">
        <f t="shared" si="5"/>
        <v/>
      </c>
      <c r="L82" s="16" t="str">
        <f t="shared" si="6"/>
        <v/>
      </c>
    </row>
    <row r="83" spans="1:12" ht="15.75" x14ac:dyDescent="0.25">
      <c r="A83" s="1">
        <v>2008</v>
      </c>
      <c r="B83" s="2">
        <v>-0.36549999999999999</v>
      </c>
      <c r="C83" s="10">
        <v>1E-3</v>
      </c>
      <c r="D83" s="10">
        <f t="shared" si="4"/>
        <v>-0.366133866133866</v>
      </c>
      <c r="E83" s="3">
        <f>E82*(1+dashboard!N$4)</f>
        <v>48754.39156096393</v>
      </c>
      <c r="F83" s="11">
        <v>80</v>
      </c>
      <c r="G83" s="3" t="e">
        <f>(G82+E83)*(1+(VLOOKUP(dashboard!$N$2+F83, $A$3:$E$92, 4, FALSE)))</f>
        <v>#N/A</v>
      </c>
      <c r="H83" t="str">
        <f>IF(F83&lt;dashboard!$N$5, E83,"" )</f>
        <v/>
      </c>
      <c r="I83">
        <f t="shared" si="7"/>
        <v>2060</v>
      </c>
      <c r="J83" t="str">
        <f>IF(F83&lt;dashboard!$N$5, ROW(), "")</f>
        <v/>
      </c>
      <c r="K83" t="str">
        <f t="shared" si="5"/>
        <v/>
      </c>
      <c r="L83" s="16" t="str">
        <f t="shared" si="6"/>
        <v/>
      </c>
    </row>
    <row r="84" spans="1:12" ht="15.75" x14ac:dyDescent="0.25">
      <c r="A84" s="1">
        <v>2009</v>
      </c>
      <c r="B84" s="2">
        <v>0.25940000000000002</v>
      </c>
      <c r="C84" s="10">
        <v>2.7000000000000003E-2</v>
      </c>
      <c r="D84" s="10">
        <f t="shared" si="4"/>
        <v>0.22629016553067194</v>
      </c>
      <c r="E84" s="3">
        <f>E83*(1+dashboard!N$4)</f>
        <v>49729.47939218321</v>
      </c>
      <c r="F84" s="11">
        <v>81</v>
      </c>
      <c r="G84" s="3" t="e">
        <f>(G83+E84)*(1+(VLOOKUP(dashboard!$N$2+F84, $A$3:$E$92, 4, FALSE)))</f>
        <v>#N/A</v>
      </c>
      <c r="H84" t="str">
        <f>IF(F84&lt;dashboard!$N$5, E84,"" )</f>
        <v/>
      </c>
      <c r="I84">
        <f t="shared" si="7"/>
        <v>2061</v>
      </c>
      <c r="J84" t="str">
        <f>IF(F84&lt;dashboard!$N$5, ROW(), "")</f>
        <v/>
      </c>
      <c r="K84" t="str">
        <f t="shared" si="5"/>
        <v/>
      </c>
      <c r="L84" s="16" t="str">
        <f t="shared" si="6"/>
        <v/>
      </c>
    </row>
    <row r="85" spans="1:12" ht="15.75" x14ac:dyDescent="0.25">
      <c r="A85" s="1">
        <v>2010</v>
      </c>
      <c r="B85" s="2">
        <v>0.1482</v>
      </c>
      <c r="C85" s="10">
        <v>1.4999999999999999E-2</v>
      </c>
      <c r="D85" s="10">
        <f t="shared" si="4"/>
        <v>0.1312315270935962</v>
      </c>
      <c r="E85" s="3">
        <f>E84*(1+dashboard!N$4)</f>
        <v>50724.068980026874</v>
      </c>
      <c r="F85" s="11">
        <v>82</v>
      </c>
      <c r="G85" s="3" t="e">
        <f>(G84+E85)*(1+(VLOOKUP(dashboard!$N$2+F85, $A$3:$E$92, 4, FALSE)))</f>
        <v>#N/A</v>
      </c>
      <c r="H85" t="str">
        <f>IF(F85&lt;dashboard!$N$5, E85,"" )</f>
        <v/>
      </c>
      <c r="I85">
        <f t="shared" si="7"/>
        <v>2062</v>
      </c>
      <c r="J85" t="str">
        <f>IF(F85&lt;dashboard!$N$5, ROW(), "")</f>
        <v/>
      </c>
      <c r="K85" t="str">
        <f t="shared" si="5"/>
        <v/>
      </c>
      <c r="L85" s="16" t="str">
        <f t="shared" si="6"/>
        <v/>
      </c>
    </row>
    <row r="86" spans="1:12" ht="15.75" x14ac:dyDescent="0.25">
      <c r="A86" s="1">
        <v>2011</v>
      </c>
      <c r="B86" s="2">
        <v>2.1000000000000001E-2</v>
      </c>
      <c r="C86" s="10">
        <v>0.03</v>
      </c>
      <c r="D86" s="10">
        <f t="shared" si="4"/>
        <v>-8.7378640776699656E-3</v>
      </c>
      <c r="E86" s="3">
        <f>E85*(1+dashboard!N$4)</f>
        <v>51738.550359627414</v>
      </c>
      <c r="F86" s="11">
        <v>83</v>
      </c>
      <c r="G86" s="3" t="e">
        <f>(G85+E86)*(1+(VLOOKUP(dashboard!$N$2+F86, $A$3:$E$92, 4, FALSE)))</f>
        <v>#N/A</v>
      </c>
      <c r="H86" t="str">
        <f>IF(F86&lt;dashboard!$N$5, E86,"" )</f>
        <v/>
      </c>
      <c r="I86">
        <f t="shared" si="7"/>
        <v>2063</v>
      </c>
      <c r="J86" t="str">
        <f>IF(F86&lt;dashboard!$N$5, ROW(), "")</f>
        <v/>
      </c>
      <c r="K86" t="str">
        <f t="shared" si="5"/>
        <v/>
      </c>
      <c r="L86" s="16" t="str">
        <f t="shared" si="6"/>
        <v/>
      </c>
    </row>
    <row r="87" spans="1:12" ht="15.75" x14ac:dyDescent="0.25">
      <c r="A87" s="1">
        <v>2012</v>
      </c>
      <c r="B87" s="2">
        <v>0.15890000000000001</v>
      </c>
      <c r="C87" s="10">
        <v>1.7000000000000001E-2</v>
      </c>
      <c r="D87" s="10">
        <f t="shared" si="4"/>
        <v>0.13952802359882011</v>
      </c>
      <c r="E87" s="3">
        <f>E86*(1+dashboard!N$4)</f>
        <v>52773.321366819961</v>
      </c>
      <c r="F87" s="11">
        <v>84</v>
      </c>
      <c r="G87" s="3" t="e">
        <f>(G86+E87)*(1+(VLOOKUP(dashboard!$N$2+F87, $A$3:$E$92, 4, FALSE)))</f>
        <v>#N/A</v>
      </c>
      <c r="H87" t="str">
        <f>IF(F87&lt;dashboard!$N$5, E87,"" )</f>
        <v/>
      </c>
      <c r="I87">
        <f t="shared" si="7"/>
        <v>2064</v>
      </c>
      <c r="J87" t="str">
        <f>IF(F87&lt;dashboard!$N$5, ROW(), "")</f>
        <v/>
      </c>
      <c r="K87" t="str">
        <f t="shared" si="5"/>
        <v/>
      </c>
      <c r="L87" s="16" t="str">
        <f t="shared" si="6"/>
        <v/>
      </c>
    </row>
    <row r="88" spans="1:12" ht="15.75" x14ac:dyDescent="0.25">
      <c r="A88" s="1">
        <v>2013</v>
      </c>
      <c r="B88" s="2">
        <v>0.32150000000000001</v>
      </c>
      <c r="C88" s="10">
        <v>1.4999999999999999E-2</v>
      </c>
      <c r="D88" s="10">
        <f t="shared" si="4"/>
        <v>0.30197044334975365</v>
      </c>
      <c r="E88" s="3">
        <f>E87*(1+dashboard!N$4)</f>
        <v>53828.787794156364</v>
      </c>
      <c r="F88" s="11">
        <v>85</v>
      </c>
      <c r="G88" s="3" t="e">
        <f>(G87+E88)*(1+(VLOOKUP(dashboard!$N$2+F88, $A$3:$E$92, 4, FALSE)))</f>
        <v>#N/A</v>
      </c>
      <c r="H88" t="str">
        <f>IF(F88&lt;dashboard!$N$5, E88,"" )</f>
        <v/>
      </c>
      <c r="I88">
        <f t="shared" si="7"/>
        <v>2065</v>
      </c>
      <c r="J88" t="str">
        <f>IF(F88&lt;dashboard!$N$5, ROW(), "")</f>
        <v/>
      </c>
      <c r="K88" t="str">
        <f t="shared" si="5"/>
        <v/>
      </c>
      <c r="L88" s="16" t="str">
        <f t="shared" si="6"/>
        <v/>
      </c>
    </row>
    <row r="89" spans="1:12" ht="15.75" x14ac:dyDescent="0.25">
      <c r="A89" s="1">
        <v>2014</v>
      </c>
      <c r="B89" s="2">
        <v>0.13519999999999999</v>
      </c>
      <c r="C89" s="10">
        <v>8.0000000000000002E-3</v>
      </c>
      <c r="D89" s="10">
        <f t="shared" si="4"/>
        <v>0.12619047619047619</v>
      </c>
      <c r="E89" s="3">
        <f>E88*(1+dashboard!N$4)</f>
        <v>54905.363550039488</v>
      </c>
      <c r="F89" s="11">
        <v>86</v>
      </c>
      <c r="G89" s="3" t="e">
        <f>(G88+E89)*(1+(VLOOKUP(dashboard!$N$2+F89, $A$3:$E$92, 4, FALSE)))</f>
        <v>#N/A</v>
      </c>
      <c r="H89" t="str">
        <f>IF(F89&lt;dashboard!$N$5, E89,"" )</f>
        <v/>
      </c>
      <c r="I89">
        <f t="shared" si="7"/>
        <v>2066</v>
      </c>
      <c r="J89" t="str">
        <f>IF(F89&lt;dashboard!$N$5, ROW(), "")</f>
        <v/>
      </c>
      <c r="K89" t="str">
        <f t="shared" si="5"/>
        <v/>
      </c>
      <c r="L89" s="16" t="str">
        <f t="shared" si="6"/>
        <v/>
      </c>
    </row>
    <row r="90" spans="1:12" ht="15.75" x14ac:dyDescent="0.25">
      <c r="A90" s="1">
        <v>2015</v>
      </c>
      <c r="B90" s="2">
        <v>1.38E-2</v>
      </c>
      <c r="C90" s="10">
        <v>6.9999999999999993E-3</v>
      </c>
      <c r="D90" s="10">
        <f t="shared" si="4"/>
        <v>6.7527308838133404E-3</v>
      </c>
      <c r="E90" s="3">
        <f>E89*(1+dashboard!N$4)</f>
        <v>56003.470821040282</v>
      </c>
      <c r="F90" s="11">
        <v>87</v>
      </c>
      <c r="G90" s="3" t="e">
        <f>(G89+E90)*(1+(VLOOKUP(dashboard!$N$2+F90, $A$3:$E$92, 4, FALSE)))</f>
        <v>#N/A</v>
      </c>
      <c r="H90" t="str">
        <f>IF(F90&lt;dashboard!$N$5, E90,"" )</f>
        <v/>
      </c>
      <c r="I90">
        <f t="shared" si="7"/>
        <v>2067</v>
      </c>
      <c r="J90" t="str">
        <f>IF(F90&lt;dashboard!$N$5, ROW(), "")</f>
        <v/>
      </c>
      <c r="K90" t="str">
        <f t="shared" si="5"/>
        <v/>
      </c>
      <c r="L90" s="16" t="str">
        <f t="shared" si="6"/>
        <v/>
      </c>
    </row>
    <row r="91" spans="1:12" ht="15.75" x14ac:dyDescent="0.25">
      <c r="A91" s="1">
        <v>2016</v>
      </c>
      <c r="B91" s="2">
        <v>0.1177</v>
      </c>
      <c r="C91" s="10">
        <v>2.1000000000000001E-2</v>
      </c>
      <c r="D91" s="10">
        <f t="shared" si="4"/>
        <v>9.4711067580803165E-2</v>
      </c>
      <c r="E91" s="3">
        <f>E90*(1+dashboard!N$4)</f>
        <v>57123.540237461086</v>
      </c>
      <c r="F91" s="11">
        <v>88</v>
      </c>
      <c r="G91" s="3" t="e">
        <f>(G90+E91)*(1+(VLOOKUP(dashboard!$N$2+F91, $A$3:$E$92, 4, FALSE)))</f>
        <v>#N/A</v>
      </c>
      <c r="H91" t="str">
        <f>IF(F91&lt;dashboard!$N$5, E91,"" )</f>
        <v/>
      </c>
      <c r="I91">
        <f t="shared" si="7"/>
        <v>2068</v>
      </c>
      <c r="J91" t="str">
        <f>IF(F91&lt;dashboard!$N$5, ROW(), "")</f>
        <v/>
      </c>
      <c r="K91" t="str">
        <f t="shared" si="5"/>
        <v/>
      </c>
      <c r="L91" s="16" t="str">
        <f t="shared" si="6"/>
        <v/>
      </c>
    </row>
    <row r="92" spans="1:12" ht="15.75" x14ac:dyDescent="0.25">
      <c r="A92" s="1">
        <v>2017</v>
      </c>
      <c r="B92" s="2">
        <v>0.21640000000000001</v>
      </c>
      <c r="C92" s="10">
        <v>2.1000000000000001E-2</v>
      </c>
      <c r="D92" s="10">
        <f t="shared" si="4"/>
        <v>0.19138099902056815</v>
      </c>
      <c r="E92" s="3">
        <f>E91*(1+dashboard!N$4)</f>
        <v>58266.01104221031</v>
      </c>
      <c r="F92" s="11">
        <v>89</v>
      </c>
      <c r="G92" s="3" t="e">
        <f>(G91+E92)*(1+(VLOOKUP(dashboard!$N$2+F92, $A$3:$E$92, 4, FALSE)))</f>
        <v>#N/A</v>
      </c>
      <c r="H92" t="str">
        <f>IF(F92&lt;dashboard!$N$5, E92,"" )</f>
        <v/>
      </c>
      <c r="I92">
        <f t="shared" si="7"/>
        <v>2069</v>
      </c>
      <c r="J92" t="str">
        <f>IF(F92&lt;dashboard!$N$5, ROW(), "")</f>
        <v/>
      </c>
      <c r="K92" t="str">
        <f t="shared" si="5"/>
        <v/>
      </c>
      <c r="L92" s="16" t="str">
        <f t="shared" si="6"/>
        <v/>
      </c>
    </row>
    <row r="93" spans="1:12" ht="15.75" x14ac:dyDescent="0.25">
      <c r="G93" s="3"/>
    </row>
    <row r="94" spans="1:12" ht="15.75" x14ac:dyDescent="0.25">
      <c r="A94" s="15" t="s">
        <v>20</v>
      </c>
      <c r="G94" s="3"/>
    </row>
    <row r="95" spans="1:12" x14ac:dyDescent="0.25">
      <c r="A95" t="s">
        <v>12</v>
      </c>
      <c r="C95" t="s">
        <v>11</v>
      </c>
    </row>
    <row r="96" spans="1:12" x14ac:dyDescent="0.25">
      <c r="A96" t="s">
        <v>13</v>
      </c>
      <c r="C96" t="s">
        <v>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2:N8"/>
  <sheetViews>
    <sheetView showGridLines="0" tabSelected="1" topLeftCell="D1" workbookViewId="0">
      <selection activeCell="H11" sqref="H11"/>
    </sheetView>
  </sheetViews>
  <sheetFormatPr defaultRowHeight="15" x14ac:dyDescent="0.25"/>
  <cols>
    <col min="13" max="13" width="30.28515625" bestFit="1" customWidth="1"/>
    <col min="14" max="14" width="14" bestFit="1" customWidth="1"/>
  </cols>
  <sheetData>
    <row r="2" spans="12:14" ht="15.75" x14ac:dyDescent="0.25">
      <c r="L2" s="26" t="s">
        <v>24</v>
      </c>
      <c r="M2" s="23" t="s">
        <v>5</v>
      </c>
      <c r="N2" s="17">
        <v>1980</v>
      </c>
    </row>
    <row r="3" spans="12:14" ht="15.75" x14ac:dyDescent="0.25">
      <c r="L3" s="27"/>
      <c r="M3" s="24" t="s">
        <v>3</v>
      </c>
      <c r="N3" s="20">
        <v>10000</v>
      </c>
    </row>
    <row r="4" spans="12:14" ht="15.75" x14ac:dyDescent="0.25">
      <c r="L4" s="27"/>
      <c r="M4" s="23" t="s">
        <v>4</v>
      </c>
      <c r="N4" s="18">
        <v>0.02</v>
      </c>
    </row>
    <row r="5" spans="12:14" ht="15.75" x14ac:dyDescent="0.25">
      <c r="L5" s="28"/>
      <c r="M5" s="23" t="s">
        <v>6</v>
      </c>
      <c r="N5" s="19">
        <v>18</v>
      </c>
    </row>
    <row r="6" spans="12:14" ht="15.75" x14ac:dyDescent="0.25">
      <c r="L6" s="29" t="s">
        <v>25</v>
      </c>
      <c r="M6" s="25" t="s">
        <v>7</v>
      </c>
      <c r="N6" s="20">
        <f>VLOOKUP((N5-1), calculations!$F$3:$G$92, 2, FALSE)</f>
        <v>822548.08594785375</v>
      </c>
    </row>
    <row r="7" spans="12:14" ht="15.75" x14ac:dyDescent="0.25">
      <c r="L7" s="27"/>
      <c r="M7" s="25" t="s">
        <v>15</v>
      </c>
      <c r="N7" s="21">
        <f>SUM(calculations!H3:H92)/N6</f>
        <v>0.26031684645086023</v>
      </c>
    </row>
    <row r="8" spans="12:14" ht="15.75" x14ac:dyDescent="0.25">
      <c r="L8" s="28"/>
      <c r="M8" s="25" t="s">
        <v>16</v>
      </c>
      <c r="N8" s="22">
        <f>1-N7</f>
        <v>0.73968315354913972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calculations</vt:lpstr>
      <vt:lpstr>dashboard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Zacharias Bobbitt</dc:creator>
  <cp:lastModifiedBy>bobbi</cp:lastModifiedBy>
  <cp:lastPrinted>2018-08-27T19:31:59Z</cp:lastPrinted>
  <dcterms:created xsi:type="dcterms:W3CDTF">2018-08-27T14:08:41Z</dcterms:created>
  <dcterms:modified xsi:type="dcterms:W3CDTF">2018-09-04T12:48:53Z</dcterms:modified>
</cp:coreProperties>
</file>